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C:\Users\MARO\Documents\J A V N A  N A B A V A\JN 2024\NMV-04-2024 (HR - Stara Bolnica)\Postupak 2\"/>
    </mc:Choice>
  </mc:AlternateContent>
  <xr:revisionPtr revIDLastSave="0" documentId="13_ncr:1_{32794B34-1AAF-4E49-8493-1E9ED8EA9074}" xr6:coauthVersionLast="47" xr6:coauthVersionMax="47" xr10:uidLastSave="{00000000-0000-0000-0000-000000000000}"/>
  <bookViews>
    <workbookView xWindow="-120" yWindow="-120" windowWidth="29040" windowHeight="15720" tabRatio="500" firstSheet="1" activeTab="1" xr2:uid="{00000000-000D-0000-FFFF-FFFF00000000}"/>
  </bookViews>
  <sheets>
    <sheet name="opći uvjeti troškovnika" sheetId="1" r:id="rId1"/>
    <sheet name="mapa 1-arhitektura+krajobraz" sheetId="2" r:id="rId2"/>
    <sheet name="mapa2-navodnjavanje" sheetId="3" r:id="rId3"/>
    <sheet name="mapa3-uređenje platoa" sheetId="4" r:id="rId4"/>
    <sheet name="mapa4-elektoinstalacije" sheetId="5" r:id="rId5"/>
    <sheet name="mapa5-vodovod i odvodnja" sheetId="6" r:id="rId6"/>
    <sheet name="rekapitulacija" sheetId="7" r:id="rId7"/>
  </sheets>
  <definedNames>
    <definedName name="_xlnm.Print_Area" localSheetId="1">'mapa 1-arhitektura+krajobraz'!$A$1:$F$137</definedName>
    <definedName name="_xlnm.Print_Area" localSheetId="6">rekapitulacija!$A$1:$E$19</definedName>
  </definedNames>
  <calcPr calcId="191029"/>
</workbook>
</file>

<file path=xl/calcChain.xml><?xml version="1.0" encoding="utf-8"?>
<calcChain xmlns="http://schemas.openxmlformats.org/spreadsheetml/2006/main">
  <c r="H111" i="4" l="1"/>
  <c r="H107" i="4"/>
  <c r="H113" i="4" s="1"/>
  <c r="H252" i="6" l="1"/>
  <c r="H248" i="6"/>
  <c r="H241" i="6"/>
  <c r="H237" i="6"/>
  <c r="B234" i="6"/>
  <c r="B229" i="6"/>
  <c r="B228" i="6"/>
  <c r="H220" i="6"/>
  <c r="D219" i="6"/>
  <c r="H219" i="6" s="1"/>
  <c r="H218" i="6"/>
  <c r="H213" i="6"/>
  <c r="H212" i="6"/>
  <c r="D211" i="6"/>
  <c r="H211" i="6" s="1"/>
  <c r="H204" i="6"/>
  <c r="D196" i="6"/>
  <c r="H196" i="6" s="1"/>
  <c r="D194" i="6"/>
  <c r="H194" i="6" s="1"/>
  <c r="D189" i="6"/>
  <c r="H189" i="6" s="1"/>
  <c r="D188" i="6"/>
  <c r="H188" i="6" s="1"/>
  <c r="D187" i="6"/>
  <c r="H187" i="6" s="1"/>
  <c r="D182" i="6"/>
  <c r="H182" i="6" s="1"/>
  <c r="D179" i="6"/>
  <c r="H179" i="6" s="1"/>
  <c r="D173" i="6"/>
  <c r="H173" i="6" s="1"/>
  <c r="D169" i="6"/>
  <c r="D168" i="6" s="1"/>
  <c r="H168" i="6" s="1"/>
  <c r="D167" i="6"/>
  <c r="H167" i="6" s="1"/>
  <c r="H148" i="6"/>
  <c r="D143" i="6"/>
  <c r="H143" i="6" s="1"/>
  <c r="H138" i="6"/>
  <c r="H135" i="6"/>
  <c r="D121" i="6"/>
  <c r="H121" i="6" s="1"/>
  <c r="H115" i="6"/>
  <c r="H114" i="6"/>
  <c r="H113" i="6"/>
  <c r="H106" i="6"/>
  <c r="H105" i="6"/>
  <c r="H104" i="6"/>
  <c r="H97" i="6"/>
  <c r="H96" i="6"/>
  <c r="D95" i="6"/>
  <c r="H95" i="6" s="1"/>
  <c r="D94" i="6"/>
  <c r="H94" i="6" s="1"/>
  <c r="D75" i="6"/>
  <c r="H75" i="6" s="1"/>
  <c r="D74" i="6"/>
  <c r="H74" i="6" s="1"/>
  <c r="H68" i="6"/>
  <c r="H59" i="6"/>
  <c r="D59" i="6"/>
  <c r="D56" i="6"/>
  <c r="H56" i="6" s="1"/>
  <c r="H50" i="6"/>
  <c r="D50" i="6"/>
  <c r="H40" i="6"/>
  <c r="D40" i="6"/>
  <c r="H35" i="6"/>
  <c r="D35" i="6"/>
  <c r="D31" i="6"/>
  <c r="H31" i="6" s="1"/>
  <c r="H24" i="6"/>
  <c r="D24" i="6"/>
  <c r="D19" i="6"/>
  <c r="D64" i="6" s="1"/>
  <c r="H64" i="6" s="1"/>
  <c r="H5" i="6"/>
  <c r="H7" i="6" s="1"/>
  <c r="H265" i="6" s="1"/>
  <c r="I285" i="5"/>
  <c r="I271" i="5"/>
  <c r="I264" i="5"/>
  <c r="I255" i="5"/>
  <c r="I250" i="5"/>
  <c r="I245" i="5"/>
  <c r="I240" i="5"/>
  <c r="I227" i="5"/>
  <c r="I226" i="5"/>
  <c r="I221" i="5"/>
  <c r="I220" i="5"/>
  <c r="I215" i="5"/>
  <c r="I214" i="5"/>
  <c r="I209" i="5"/>
  <c r="I208" i="5"/>
  <c r="I203" i="5"/>
  <c r="I202" i="5"/>
  <c r="I196" i="5"/>
  <c r="I195" i="5"/>
  <c r="I183" i="5"/>
  <c r="I178" i="5"/>
  <c r="I173" i="5"/>
  <c r="I170" i="5"/>
  <c r="I154" i="5"/>
  <c r="I149" i="5"/>
  <c r="I144" i="5"/>
  <c r="I139" i="5"/>
  <c r="I134" i="5"/>
  <c r="I129" i="5"/>
  <c r="I123" i="5"/>
  <c r="I118" i="5"/>
  <c r="I113" i="5"/>
  <c r="I106" i="5"/>
  <c r="A86" i="5"/>
  <c r="H125" i="4"/>
  <c r="H124" i="4"/>
  <c r="H123" i="4"/>
  <c r="H119" i="4"/>
  <c r="H141" i="4"/>
  <c r="H96" i="4"/>
  <c r="H93" i="4"/>
  <c r="H90" i="4"/>
  <c r="H84" i="4"/>
  <c r="H79" i="4"/>
  <c r="H77" i="4"/>
  <c r="H75" i="4"/>
  <c r="H68" i="4"/>
  <c r="H66" i="4"/>
  <c r="H59" i="4"/>
  <c r="H57" i="4"/>
  <c r="H49" i="4"/>
  <c r="H52" i="4" s="1"/>
  <c r="H138" i="4" s="1"/>
  <c r="F66" i="3"/>
  <c r="F62" i="3"/>
  <c r="F57" i="3"/>
  <c r="F53" i="3"/>
  <c r="F49" i="3"/>
  <c r="F45" i="3"/>
  <c r="F44" i="3"/>
  <c r="F40" i="3"/>
  <c r="F36" i="3"/>
  <c r="F31" i="3"/>
  <c r="F27" i="3"/>
  <c r="F23" i="3"/>
  <c r="F18" i="3"/>
  <c r="F15" i="3"/>
  <c r="F13" i="3"/>
  <c r="F11" i="3"/>
  <c r="F9" i="3"/>
  <c r="F7" i="3"/>
  <c r="F5" i="3"/>
  <c r="F120" i="2"/>
  <c r="F117" i="2"/>
  <c r="F115" i="2"/>
  <c r="F113" i="2"/>
  <c r="F111" i="2"/>
  <c r="F109" i="2"/>
  <c r="F107" i="2"/>
  <c r="F101" i="2"/>
  <c r="F99" i="2"/>
  <c r="F97" i="2"/>
  <c r="F95" i="2"/>
  <c r="F93" i="2"/>
  <c r="F91" i="2"/>
  <c r="F89" i="2"/>
  <c r="F87" i="2"/>
  <c r="F85" i="2"/>
  <c r="F83" i="2"/>
  <c r="F81" i="2"/>
  <c r="F79" i="2"/>
  <c r="F77" i="2"/>
  <c r="F75" i="2"/>
  <c r="F73" i="2"/>
  <c r="F71" i="2"/>
  <c r="F69" i="2"/>
  <c r="F67" i="2"/>
  <c r="F65" i="2"/>
  <c r="F58" i="2"/>
  <c r="F56" i="2"/>
  <c r="F54" i="2"/>
  <c r="F52" i="2"/>
  <c r="F50" i="2"/>
  <c r="F44" i="2"/>
  <c r="F42" i="2"/>
  <c r="F40" i="2"/>
  <c r="F38" i="2"/>
  <c r="F36" i="2"/>
  <c r="F34" i="2"/>
  <c r="F32" i="2"/>
  <c r="F26" i="2"/>
  <c r="F24" i="2"/>
  <c r="F22" i="2"/>
  <c r="F20" i="2"/>
  <c r="F18" i="2"/>
  <c r="F16" i="2"/>
  <c r="F10" i="2"/>
  <c r="I188" i="5" l="1"/>
  <c r="D17" i="6"/>
  <c r="H17" i="6" s="1"/>
  <c r="H154" i="6" s="1"/>
  <c r="H267" i="6" s="1"/>
  <c r="D131" i="6"/>
  <c r="H131" i="6" s="1"/>
  <c r="H127" i="4"/>
  <c r="D18" i="6"/>
  <c r="H18" i="6" s="1"/>
  <c r="D201" i="6"/>
  <c r="H201" i="6" s="1"/>
  <c r="I287" i="5"/>
  <c r="I303" i="5" s="1"/>
  <c r="H99" i="4"/>
  <c r="H140" i="4" s="1"/>
  <c r="H255" i="6"/>
  <c r="H269" i="6" s="1"/>
  <c r="I266" i="5"/>
  <c r="I301" i="5" s="1"/>
  <c r="I257" i="5"/>
  <c r="I299" i="5" s="1"/>
  <c r="I231" i="5"/>
  <c r="I297" i="5" s="1"/>
  <c r="I157" i="5"/>
  <c r="I293" i="5" s="1"/>
  <c r="H71" i="4"/>
  <c r="H139" i="4" s="1"/>
  <c r="F69" i="3"/>
  <c r="F70" i="3" s="1"/>
  <c r="F123" i="2"/>
  <c r="F134" i="2" s="1"/>
  <c r="F46" i="2"/>
  <c r="H142" i="4"/>
  <c r="F28" i="2"/>
  <c r="F130" i="2" s="1"/>
  <c r="F103" i="2"/>
  <c r="F133" i="2" s="1"/>
  <c r="F60" i="2"/>
  <c r="F132" i="2" s="1"/>
  <c r="F12" i="2"/>
  <c r="F129" i="2" s="1"/>
  <c r="F131" i="2"/>
  <c r="I295" i="5"/>
  <c r="H271" i="6" l="1"/>
  <c r="H272" i="6" s="1"/>
  <c r="H273" i="6" s="1"/>
  <c r="I305" i="5"/>
  <c r="I309" i="5" s="1"/>
  <c r="H144" i="4"/>
  <c r="C5" i="7" s="1"/>
  <c r="C4" i="7"/>
  <c r="F71" i="3"/>
  <c r="F136" i="2"/>
  <c r="C3" i="7" s="1"/>
  <c r="C7" i="7" l="1"/>
  <c r="I311" i="5"/>
  <c r="H145" i="4"/>
  <c r="H146" i="4" s="1"/>
  <c r="C6" i="7"/>
  <c r="C9" i="7" s="1"/>
</calcChain>
</file>

<file path=xl/sharedStrings.xml><?xml version="1.0" encoding="utf-8"?>
<sst xmlns="http://schemas.openxmlformats.org/spreadsheetml/2006/main" count="1066" uniqueCount="700">
  <si>
    <r>
      <rPr>
        <sz val="12"/>
        <color rgb="FF000000"/>
        <rFont val="Symbol"/>
        <family val="1"/>
        <charset val="2"/>
      </rPr>
      <t>·</t>
    </r>
    <r>
      <rPr>
        <sz val="7"/>
        <color rgb="FF000000"/>
        <rFont val="Times New Roman"/>
        <family val="1"/>
        <charset val="238"/>
      </rPr>
      <t xml:space="preserve">         </t>
    </r>
    <r>
      <rPr>
        <b/>
        <sz val="12"/>
        <color rgb="FF000000"/>
        <rFont val="Arial"/>
        <family val="2"/>
        <charset val="238"/>
      </rPr>
      <t>TROŠKOVNIK KRAJOBRAZNIH RADOVA</t>
    </r>
  </si>
  <si>
    <t>-tehničke specifikacije troškovnika</t>
  </si>
  <si>
    <r>
      <rPr>
        <b/>
        <sz val="12"/>
        <color rgb="FF000000"/>
        <rFont val="Arial"/>
        <family val="2"/>
        <charset val="238"/>
      </rPr>
      <t>0.0</t>
    </r>
    <r>
      <rPr>
        <b/>
        <sz val="7"/>
        <color rgb="FF000000"/>
        <rFont val="Times New Roman"/>
        <family val="1"/>
        <charset val="238"/>
      </rPr>
      <t xml:space="preserve">    </t>
    </r>
    <r>
      <rPr>
        <b/>
        <u/>
        <sz val="12"/>
        <color rgb="FF000000"/>
        <rFont val="Arial"/>
        <family val="2"/>
        <charset val="238"/>
      </rPr>
      <t>OPĆI UVJETI IZVOĐENJA GRAĐEVINE</t>
    </r>
  </si>
  <si>
    <t>Izvođač (ponuđač) je obvezan proučiti sve dijelove projektne dokumentacije, te u slučaju nejasnoća</t>
  </si>
  <si>
    <t>tražiti  prije predaje ponude objašnjenje od projektanta i naručitelja, odnosno iznijeti svoje primjedbe;</t>
  </si>
  <si>
    <t>naknadni se prigovori neće uvažiti.</t>
  </si>
  <si>
    <t>Izvođač je obvezan pridržavati se svih važećih zakona i propisa tijekom izvođenja ugovorenih radova. Izvođač je u okviru ugovorene cijene dužan izvršiti koordinaciju radova svih podugovaratelja način koji će omogućiti kontinuirano odvijanje posla i zaštitu već izvedenih radova. Sva oštećenja nastala tijekom gradnje otkloniti će izvođač o svom trošku. Izvođač je obvezan, u okviru ugovorene cijene ugraditi propisani i prema Hrvatskim normama ili jednakovrijednim atestiran materijali, a sve sukladno nacrtima, opisu, detaljima i pismenim dogovorima.</t>
  </si>
  <si>
    <t>Svi nekvalitetni radovi i materijali moraju se otkloniti i zamijeniti ispravnima bez bilo kakve obveze za</t>
  </si>
  <si>
    <t>odštetu od strane naručitelja.</t>
  </si>
  <si>
    <t>Eventualne izmjene materijala te načina izvedbe tijekom gradnje moraju se izvršiti isključivo pismenim</t>
  </si>
  <si>
    <t>dogovorom s projektantom i nadzornim inženjerom.</t>
  </si>
  <si>
    <t>Sve mjere i kote, odnosno dispoziciju elemenata opreme iz projekta provjeriti u naravi. U slučaju kolizije između projektirane situacije i stanja na gradilištu, izvođač radova dužan je pravovremeno o tome obavijestiti naručitelja i projektanta i zatražiti pojedina objašnjenja.</t>
  </si>
  <si>
    <t>Jediničnom cijenom treba obuhvatiti sve elemente navedene kako slijedi:</t>
  </si>
  <si>
    <r>
      <rPr>
        <sz val="12"/>
        <color rgb="FF000000"/>
        <rFont val="Microsoft Sans Serif"/>
        <family val="2"/>
        <charset val="238"/>
      </rPr>
      <t>0.1</t>
    </r>
    <r>
      <rPr>
        <sz val="7"/>
        <color rgb="FF000000"/>
        <rFont val="Times New Roman"/>
        <family val="1"/>
        <charset val="238"/>
      </rPr>
      <t xml:space="preserve">     </t>
    </r>
    <r>
      <rPr>
        <sz val="12"/>
        <color rgb="FF000000"/>
        <rFont val="Microsoft Sans Serif"/>
        <family val="2"/>
        <charset val="238"/>
      </rPr>
      <t>Materijal</t>
    </r>
  </si>
  <si>
    <t>Pod materijalom podrazumijevaju se svi materijali koji sudjeluju u radnom procesu; kako osnovni materijali, tako i materijali koji ne spadaju u finalni produkt – pomoćni materijali. U cijenu je uključena i cijena transportnih troškova bez obzira na prijevozno sredstvo, sa svim prijenosima, utovarima i istovarima, kao i uskladištenje i čuvanje na gradilištu od uništenja (prebacivanje, zaštita i sl.). U cijenu je također uključeno i davanje potrebnih uzoraka (prema zahtjevu naručitelja), te svi potrebni certifikati (atesti).</t>
  </si>
  <si>
    <r>
      <rPr>
        <sz val="12"/>
        <color rgb="FF000000"/>
        <rFont val="Microsoft Sans Serif"/>
        <family val="2"/>
        <charset val="238"/>
      </rPr>
      <t>0.2</t>
    </r>
    <r>
      <rPr>
        <sz val="7"/>
        <color rgb="FF000000"/>
        <rFont val="Times New Roman"/>
        <family val="1"/>
        <charset val="238"/>
      </rPr>
      <t xml:space="preserve">     </t>
    </r>
    <r>
      <rPr>
        <sz val="12"/>
        <color rgb="FF000000"/>
        <rFont val="Microsoft Sans Serif"/>
        <family val="2"/>
        <charset val="238"/>
      </rPr>
      <t>Rad</t>
    </r>
  </si>
  <si>
    <t>U kalkulaciju treba uključiti sav rad, kako glavni, tako i pomoćni, te sav unutrašnji transport (kako horizontalni tako i vertikalni). Sva potrebna čišćenja, kod svih radova u tijeku izvođenja, dnevno (nakon završetka rada) uključiti u jedinične cijene stavki, tj, neće se posebno plaćati.</t>
  </si>
  <si>
    <r>
      <rPr>
        <sz val="12"/>
        <color rgb="FF000000"/>
        <rFont val="Microsoft Sans Serif"/>
        <family val="2"/>
        <charset val="238"/>
      </rPr>
      <t>0.3</t>
    </r>
    <r>
      <rPr>
        <sz val="7"/>
        <color rgb="FF000000"/>
        <rFont val="Times New Roman"/>
        <family val="1"/>
        <charset val="238"/>
      </rPr>
      <t xml:space="preserve">     </t>
    </r>
    <r>
      <rPr>
        <sz val="12"/>
        <color rgb="FF000000"/>
        <rFont val="Microsoft Sans Serif"/>
        <family val="2"/>
        <charset val="238"/>
      </rPr>
      <t>Izmjere</t>
    </r>
  </si>
  <si>
    <t>Ako u pojedinoj stavci nije specificiran način rada, izvođač se u svemu mora pridržavati propisa HRN-a ili jednakovrijednih za pojedinu vrstu rada, prosječnih normi u građevinarstvu, uputa proizvođača materijala koji se upotrebljava ili ugrađuje, te uputa nadzornog inženjera.</t>
  </si>
  <si>
    <t>Građevinska knjiga, za sve izvedene radove, treba biti priložena prilikom izrade situacija.</t>
  </si>
  <si>
    <t>Građevinska knjiga sadrži sve nacrte, skice i dokaznice za izvedene radove, koji su ujedno i prilog situaciji. Samo potpisana građevinska knjiga, ovjerena od strane nadzornog inženjera, može biti podloga za izradu situacije.</t>
  </si>
  <si>
    <r>
      <rPr>
        <sz val="12"/>
        <color rgb="FF000000"/>
        <rFont val="Microsoft Sans Serif"/>
        <family val="2"/>
        <charset val="238"/>
      </rPr>
      <t>0.4</t>
    </r>
    <r>
      <rPr>
        <sz val="7"/>
        <color rgb="FF000000"/>
        <rFont val="Times New Roman"/>
        <family val="1"/>
        <charset val="238"/>
      </rPr>
      <t xml:space="preserve">     </t>
    </r>
    <r>
      <rPr>
        <sz val="12"/>
        <color rgb="FF000000"/>
        <rFont val="Microsoft Sans Serif"/>
        <family val="2"/>
        <charset val="238"/>
      </rPr>
      <t>Zimski i ljetni rad</t>
    </r>
  </si>
  <si>
    <t>Ako je u ugovoreni termin izvršenja radova uključen i zimski, odnosno ljetni period, izvođaču se neće priznati posebne naknade za rad pri niskoj, odnosno visokoj temperaturi.</t>
  </si>
  <si>
    <t>U slučaju radova pri niskim temperaturama izvođač mora osigurati njihovo kvalitetno izvršenje.</t>
  </si>
  <si>
    <t>Analogijom, isto vrijedi i za radove tijekom ljetnog razdoblja u uvjetima visokih temperatura.</t>
  </si>
  <si>
    <t>U slučaju eventualno nastalih šteta uvjetovanih vremenskim prilikama izvođač je dužan otkloniti ih bez bilo kakve naplate.</t>
  </si>
  <si>
    <r>
      <rPr>
        <sz val="12"/>
        <color rgb="FF000000"/>
        <rFont val="Microsoft Sans Serif"/>
        <family val="2"/>
        <charset val="238"/>
      </rPr>
      <t>0.5</t>
    </r>
    <r>
      <rPr>
        <sz val="7"/>
        <color rgb="FF000000"/>
        <rFont val="Times New Roman"/>
        <family val="1"/>
        <charset val="238"/>
      </rPr>
      <t xml:space="preserve">     </t>
    </r>
    <r>
      <rPr>
        <sz val="12"/>
        <color rgb="FF000000"/>
        <rFont val="Microsoft Sans Serif"/>
        <family val="2"/>
        <charset val="238"/>
      </rPr>
      <t>Cijene</t>
    </r>
  </si>
  <si>
    <t>U jediničnu cijenu rada izvođač treba obuhvatiti i sljedeće radove, koji se neće posebno priznati i zasebno platiti:</t>
  </si>
  <si>
    <r>
      <rPr>
        <sz val="12"/>
        <color rgb="FF000000"/>
        <rFont val="Microsoft Sans Serif"/>
        <family val="2"/>
        <charset val="238"/>
      </rPr>
      <t>-</t>
    </r>
    <r>
      <rPr>
        <sz val="7"/>
        <color rgb="FF000000"/>
        <rFont val="Times New Roman"/>
        <family val="1"/>
        <charset val="238"/>
      </rPr>
      <t xml:space="preserve">    </t>
    </r>
    <r>
      <rPr>
        <sz val="12"/>
        <color rgb="FF000000"/>
        <rFont val="Microsoft Sans Serif"/>
        <family val="2"/>
        <charset val="238"/>
      </rPr>
      <t>kompletnu režiju gradilišta uključujući dizalice, mostove, mehanizaciju i sl;</t>
    </r>
  </si>
  <si>
    <r>
      <rPr>
        <sz val="12"/>
        <color rgb="FF000000"/>
        <rFont val="Microsoft Sans Serif"/>
        <family val="2"/>
        <charset val="238"/>
      </rPr>
      <t>-</t>
    </r>
    <r>
      <rPr>
        <sz val="7"/>
        <color rgb="FF000000"/>
        <rFont val="Times New Roman"/>
        <family val="1"/>
        <charset val="238"/>
      </rPr>
      <t xml:space="preserve">    </t>
    </r>
    <r>
      <rPr>
        <sz val="12"/>
        <color rgb="FF000000"/>
        <rFont val="Microsoft Sans Serif"/>
        <family val="2"/>
        <charset val="238"/>
      </rPr>
      <t>organizaciju zaštite na radu, zaštite od požara, te komfora i higijene zaposlenih;</t>
    </r>
  </si>
  <si>
    <r>
      <rPr>
        <sz val="12"/>
        <color rgb="FF000000"/>
        <rFont val="Microsoft Sans Serif"/>
        <family val="2"/>
        <charset val="238"/>
      </rPr>
      <t>-</t>
    </r>
    <r>
      <rPr>
        <sz val="7"/>
        <color rgb="FF000000"/>
        <rFont val="Times New Roman"/>
        <family val="1"/>
        <charset val="238"/>
      </rPr>
      <t xml:space="preserve">    </t>
    </r>
    <r>
      <rPr>
        <sz val="12"/>
        <color rgb="FF000000"/>
        <rFont val="Microsoft Sans Serif"/>
        <family val="2"/>
        <charset val="238"/>
      </rPr>
      <t>najamne troškove za posuđenu mehanizaciju, koju izvođač sam ne posjeduje, a potrebna je</t>
    </r>
  </si>
  <si>
    <t>pri izvođenju radova.</t>
  </si>
  <si>
    <r>
      <rPr>
        <sz val="12"/>
        <color rgb="FF000000"/>
        <rFont val="Microsoft Sans Serif"/>
        <family val="2"/>
        <charset val="238"/>
      </rPr>
      <t>-</t>
    </r>
    <r>
      <rPr>
        <sz val="7"/>
        <color rgb="FF000000"/>
        <rFont val="Times New Roman"/>
        <family val="1"/>
        <charset val="238"/>
      </rPr>
      <t xml:space="preserve">    </t>
    </r>
    <r>
      <rPr>
        <sz val="12"/>
        <color rgb="FF000000"/>
        <rFont val="Microsoft Sans Serif"/>
        <family val="2"/>
        <charset val="238"/>
      </rPr>
      <t>sve troškove utroška vode, električne energije i svih drugih energenata</t>
    </r>
  </si>
  <si>
    <r>
      <rPr>
        <sz val="12"/>
        <color rgb="FF000000"/>
        <rFont val="Microsoft Sans Serif"/>
        <family val="2"/>
        <charset val="238"/>
      </rPr>
      <t>-</t>
    </r>
    <r>
      <rPr>
        <sz val="7"/>
        <color rgb="FF000000"/>
        <rFont val="Times New Roman"/>
        <family val="1"/>
        <charset val="238"/>
      </rPr>
      <t xml:space="preserve">    </t>
    </r>
    <r>
      <rPr>
        <sz val="12"/>
        <color rgb="FF000000"/>
        <rFont val="Microsoft Sans Serif"/>
        <family val="2"/>
        <charset val="238"/>
      </rPr>
      <t>čišćenje ugrađenih elemenata i sl.</t>
    </r>
  </si>
  <si>
    <r>
      <rPr>
        <sz val="12"/>
        <color rgb="FF000000"/>
        <rFont val="Microsoft Sans Serif"/>
        <family val="2"/>
        <charset val="238"/>
      </rPr>
      <t>-</t>
    </r>
    <r>
      <rPr>
        <sz val="7"/>
        <color rgb="FF000000"/>
        <rFont val="Times New Roman"/>
        <family val="1"/>
        <charset val="238"/>
      </rPr>
      <t xml:space="preserve">    </t>
    </r>
    <r>
      <rPr>
        <sz val="12"/>
        <color rgb="FF000000"/>
        <rFont val="Microsoft Sans Serif"/>
        <family val="2"/>
        <charset val="238"/>
      </rPr>
      <t>sva ispitivanja materijala i ishođenje atesta (certifikata);</t>
    </r>
  </si>
  <si>
    <r>
      <rPr>
        <sz val="12"/>
        <color rgb="FF000000"/>
        <rFont val="Microsoft Sans Serif"/>
        <family val="2"/>
        <charset val="238"/>
      </rPr>
      <t>-</t>
    </r>
    <r>
      <rPr>
        <sz val="7"/>
        <color rgb="FF000000"/>
        <rFont val="Times New Roman"/>
        <family val="1"/>
        <charset val="238"/>
      </rPr>
      <t xml:space="preserve">    </t>
    </r>
    <r>
      <rPr>
        <sz val="12"/>
        <color rgb="FF000000"/>
        <rFont val="Microsoft Sans Serif"/>
        <family val="2"/>
        <charset val="238"/>
      </rPr>
      <t>čuvanje gradilišta</t>
    </r>
  </si>
  <si>
    <r>
      <rPr>
        <sz val="12"/>
        <color rgb="FF000000"/>
        <rFont val="Microsoft Sans Serif"/>
        <family val="2"/>
        <charset val="238"/>
      </rPr>
      <t>-</t>
    </r>
    <r>
      <rPr>
        <sz val="7"/>
        <color rgb="FF000000"/>
        <rFont val="Times New Roman"/>
        <family val="1"/>
        <charset val="238"/>
      </rPr>
      <t xml:space="preserve">     </t>
    </r>
    <r>
      <rPr>
        <sz val="12"/>
        <color rgb="FF000000"/>
        <rFont val="Microsoft Sans Serif"/>
        <family val="2"/>
        <charset val="238"/>
      </rPr>
      <t>uređenje gradilišta po završetku rada, sa otklanjanjem i odvozom otpadaka, šute, ostataka građevinskog materijala, inventara i sl;</t>
    </r>
  </si>
  <si>
    <r>
      <rPr>
        <sz val="12"/>
        <color rgb="FF000000"/>
        <rFont val="Microsoft Sans Serif"/>
        <family val="2"/>
        <charset val="238"/>
      </rPr>
      <t>0.6</t>
    </r>
    <r>
      <rPr>
        <sz val="7"/>
        <color rgb="FF000000"/>
        <rFont val="Times New Roman"/>
        <family val="1"/>
        <charset val="238"/>
      </rPr>
      <t xml:space="preserve">     </t>
    </r>
    <r>
      <rPr>
        <sz val="12"/>
        <color rgb="FF000000"/>
        <rFont val="Microsoft Sans Serif"/>
        <family val="2"/>
        <charset val="238"/>
      </rPr>
      <t>Mjere zaštite</t>
    </r>
  </si>
  <si>
    <r>
      <rPr>
        <sz val="12"/>
        <color rgb="FF000000"/>
        <rFont val="Microsoft Sans Serif"/>
        <family val="2"/>
        <charset val="238"/>
      </rPr>
      <t xml:space="preserve">Mjere zaštite okoliša provest će se projektiranjem, izvođenjem i održavanjem objekta. Primijenjeni materijali za uređenje moraju imati priznate certifikate sukladnosti (HRN ili jednakovrijedno). Nakon dovršetka planiranih radova, Naručitelj je u obvezi urediti područje koje je koristio za organizaciju gradilišta, ukloniti višak neiskorištenog materijala na gradsku planirku, te dovesti okoliš u prvobitno stanje. </t>
    </r>
    <r>
      <rPr>
        <sz val="11"/>
        <color rgb="FF000000"/>
        <rFont val="Microsoft Sans Serif"/>
        <family val="2"/>
        <charset val="238"/>
      </rPr>
      <t>Ograničavanje stvaranja otpada u procesima koji se odnose na izgradnju i rušenje u skladu s EU Protokolom o gospodarenju otpadom od gradnje i rušenja i uzimajući u obzir najbolje dostupne tehnike i korištenje selektivnog rušenja kako bi se omogućilo uklanjanje i sigurno rukovanje opasnih tvari te olakšavaju ponovnu upotrebu i visokokvalitetnu reciklažu selektivnim uklanjanjem materijala, koristeći dostupne sustave za sortiranje građevinskog otpada i otpada od rušenja.</t>
    </r>
  </si>
  <si>
    <r>
      <rPr>
        <sz val="12"/>
        <color rgb="FF000000"/>
        <rFont val="Microsoft Sans Serif"/>
        <family val="2"/>
        <charset val="238"/>
      </rPr>
      <t>0.7</t>
    </r>
    <r>
      <rPr>
        <sz val="7"/>
        <color rgb="FF000000"/>
        <rFont val="Times New Roman"/>
        <family val="1"/>
        <charset val="238"/>
      </rPr>
      <t xml:space="preserve">     </t>
    </r>
    <r>
      <rPr>
        <sz val="12"/>
        <color rgb="FF000000"/>
        <rFont val="Microsoft Sans Serif"/>
        <family val="2"/>
        <charset val="238"/>
      </rPr>
      <t>Ostalo</t>
    </r>
  </si>
  <si>
    <t>U jedinične cijene stavki moraju biti uračunati svi radovi i potrebni materijali (eventualno nespecificirani posebno u samom troškovniku), a koji su (prema uzancama struke i pravilima dobre prakse) potrebni za potpuno dovršenje građevine, tj. dovođenje u stanje "potpuno spremno za uporabu". Svi takvi radovi moraju biti uračunati u jedinične cijene, tj. neće se posebno plaćati.</t>
  </si>
  <si>
    <t>Zahtjevi kvalitete sadnog materijala</t>
  </si>
  <si>
    <t>Međunarodna imena biljaka (Popis imena drvenastih biljaka i trajnica) službena su imena koja treba koristiti (http://www.internationalplantnames.com). Biljke koje se sade moraju biti u skladu</t>
  </si>
  <si>
    <t>sa sljedećim zahtjevima kakvoće. Biljke koje ne udovoljavaju tim zahtjevima neprikladne su za sadnju. Varijacije u specifikaciji moraju biti posebno naznačene i dogovorene. Biljke uzgojene u tlu (balirane sadnice) vaditi će se iz zemlje samo u fazi mirovanja, u suprotnom to mora biti naznačeno i odobreno. Biljke moraju biti zdrave, bez korova, očitih štetnika i bolesti, sazrele i otvrdnule. Lišće mora biti zdravo bez značajnih mrlja i uvrnuća. Korijenski sustav mora biti dobro razvijen i odgovarati vrsti / sorti, starosti, uvjetima tla i brzinama rasta. Ne smiju pokazivati uvijene glavne korijene niti bilo kakva fiziološka oštećenja. Pri svakom rukovanju ili prijevozu biljaka s golim korijenjem mora se voditi računa da se korijenje ne isuši.</t>
  </si>
  <si>
    <t>Biljke koje se uzgajaju u kontejnerima i loncima trebale su se uzgajati u kontejneru ili loncu dovoljno vremena da rast korijena u značajnoj mjeri prodre u medij, ali da ne bude vezan za korijen. Ukorjenjivanje mora biti dobro uravnoteženo u skladu s veličinom posude / posude. Visina, širina, duljina izdanka, grananje i lišće moraju biti primjereni određenoj vrsti i starosti. Stabljike i grane ne smiju pokazivati nikakva fiziološka oštećenja koja bi mogla štetiti izgledu biljaka ili njegovom daljnjem razvoju.</t>
  </si>
  <si>
    <t>Stabla moraju biti bez mehaničkih ozljeda i površinski odumrlih sekcija drvnog tkiva što može izazvati propadanje stabla u budućnosti (primjerice odumrli vaskularni kambij) Sa naglašenom strukturom grananja kako bi se izbjeglo formiranje negativnih biomehaničkih simptoma (opasna greda, rašlje urasle kore i td.) Vršna provodnica ne smije biti odrezana, treba biti dominantna sa terminalnim pupom i dobro razvijena sa minimalnim otklonom od vertikalne osi rasta.</t>
  </si>
  <si>
    <t>PRIPREMNI RADOVI I RADOVI SA POSTOJEĆOM VEGETACIJOM</t>
  </si>
  <si>
    <t>Napomene, mjere zaštite stabala:</t>
  </si>
  <si>
    <t>Kompaktiranje zemlje u zoni promjera krošnje stabala</t>
  </si>
  <si>
    <t>Kompaktranje zemlje prelaskom teških strojeva u zoni korijena uzrokuje gubitak malenih zračnih jastuka i vode, te je samim tim smanjen ili čak prekinut dotok kisika korijenu.</t>
  </si>
  <si>
    <t>Zaštita: ukoliko je to moguće spriječiti prolazak strojeva na kritičnim mjestima ispod stabla.</t>
  </si>
  <si>
    <t>Nasuti strugotine kore stabala u debljini od 10-15 cm u zoni promjera krošnje stabala ili premostiti drvenim</t>
  </si>
  <si>
    <t>ili metalnim oplatama kritična mjesta korijenovog sistema.</t>
  </si>
  <si>
    <t>Iskop zemlje u zoni korijenovog sistema</t>
  </si>
  <si>
    <r>
      <rPr>
        <sz val="12"/>
        <color rgb="FF000000"/>
        <rFont val="Wingdings"/>
        <charset val="2"/>
      </rPr>
      <t>§</t>
    </r>
    <r>
      <rPr>
        <sz val="7"/>
        <color rgb="FF000000"/>
        <rFont val="Times New Roman"/>
        <family val="1"/>
        <charset val="238"/>
      </rPr>
      <t xml:space="preserve">   </t>
    </r>
    <r>
      <rPr>
        <sz val="12"/>
        <color rgb="FF000000"/>
        <rFont val="Microsoft Sans Serif"/>
        <family val="2"/>
        <charset val="238"/>
      </rPr>
      <t>Iskop kanala za potrebe budućih instalacija: izbjegavati kopanje kanala u zoni ispod promjera krošnje</t>
    </r>
  </si>
  <si>
    <t>stabala.</t>
  </si>
  <si>
    <r>
      <rPr>
        <sz val="12"/>
        <color rgb="FF000000"/>
        <rFont val="Wingdings"/>
        <charset val="2"/>
      </rPr>
      <t>§</t>
    </r>
    <r>
      <rPr>
        <sz val="7"/>
        <color rgb="FF000000"/>
        <rFont val="Times New Roman"/>
        <family val="1"/>
        <charset val="238"/>
      </rPr>
      <t xml:space="preserve">   </t>
    </r>
    <r>
      <rPr>
        <sz val="12"/>
        <color rgb="FF000000"/>
        <rFont val="Microsoft Sans Serif"/>
        <family val="2"/>
        <charset val="238"/>
      </rPr>
      <t>Ukoliko zbog dubokog iskopa dođe do oštećivanja više od 25 % korijenovog sistema moguće je da dođe do odumiranja i sušenja stabla. Unutar radijusa krošnje stabla nije poželjno vršiti orezivanje korijena. Korijenje iznad 5 cm promjera nije preoporučljivo orezivati.</t>
    </r>
  </si>
  <si>
    <r>
      <rPr>
        <sz val="12"/>
        <color rgb="FF000000"/>
        <rFont val="Wingdings"/>
        <charset val="2"/>
      </rPr>
      <t>§</t>
    </r>
    <r>
      <rPr>
        <sz val="7"/>
        <color rgb="FF000000"/>
        <rFont val="Times New Roman"/>
        <family val="1"/>
        <charset val="238"/>
      </rPr>
      <t xml:space="preserve">   </t>
    </r>
    <r>
      <rPr>
        <sz val="12"/>
        <color rgb="FF000000"/>
        <rFont val="Microsoft Sans Serif"/>
        <family val="2"/>
        <charset val="238"/>
      </rPr>
      <t>Iskop u zoni korijena vršiti pažljivo bez uporabe teških strojeva. Orezivanje korijena vršiti oštrim</t>
    </r>
  </si>
  <si>
    <t>profesionalnim vrtlarskim alatima.</t>
  </si>
  <si>
    <r>
      <rPr>
        <sz val="12"/>
        <color rgb="FF000000"/>
        <rFont val="Wingdings"/>
        <charset val="2"/>
      </rPr>
      <t>§</t>
    </r>
    <r>
      <rPr>
        <sz val="7"/>
        <color rgb="FF000000"/>
        <rFont val="Times New Roman"/>
        <family val="1"/>
        <charset val="238"/>
      </rPr>
      <t xml:space="preserve">   </t>
    </r>
    <r>
      <rPr>
        <sz val="12"/>
        <color rgb="FF000000"/>
        <rFont val="Microsoft Sans Serif"/>
        <family val="2"/>
        <charset val="238"/>
      </rPr>
      <t>Ne ostavljati orezano korijenje predugom utjecaju zraka i sunca, već ga u što mogućem kraćem roku zatrpati plodnom zemljom.</t>
    </r>
  </si>
  <si>
    <r>
      <rPr>
        <sz val="12"/>
        <color rgb="FF000000"/>
        <rFont val="Wingdings"/>
        <charset val="2"/>
      </rPr>
      <t>§</t>
    </r>
    <r>
      <rPr>
        <sz val="7"/>
        <color rgb="FF000000"/>
        <rFont val="Times New Roman"/>
        <family val="1"/>
        <charset val="238"/>
      </rPr>
      <t xml:space="preserve">   </t>
    </r>
    <r>
      <rPr>
        <sz val="12"/>
        <color rgb="FF000000"/>
        <rFont val="Microsoft Sans Serif"/>
        <family val="2"/>
        <charset val="238"/>
      </rPr>
      <t>Stabla orezanog korijenja prema potrebi češće zalijevati i vršiti prihranu u odgovarajućim količinama</t>
    </r>
  </si>
  <si>
    <t>hraniva.</t>
  </si>
  <si>
    <t>§</t>
  </si>
  <si>
    <t>Deponiranje građevinskog i ostalog materijala ispod krošnji stabala</t>
  </si>
  <si>
    <t>Strogo je zabranjeno deponiranje bilo kakvog materijala uključujući i zemlju ispod krošnji stabala zbog mogućeg sabijanja (kompaktiranja) tla u zoni korijenovog sistema i smanjenog dotoka kisika. Također je stabla potrebno zaštititi od mogućeg curenja štetnih kemijskih tvari koje se mogu dogoditi prilikom izvođenja građevinskih radova.</t>
  </si>
  <si>
    <t>Nasipavanje plodne zemlje iznad postojećeg sloja tla</t>
  </si>
  <si>
    <t>Takvo nasipavanje može uzrokovati gubitak kisika korijena i konačno odumiranje i sušenje stabla. Ako baš mora doći do nasipavanja, poželjno bi bilo da je sloj nasute plodne zemlje što tanji i da se nasipava na što manoj površini. U tom slučaju potrebno je baviti sljedeće radnje:</t>
  </si>
  <si>
    <r>
      <rPr>
        <sz val="12"/>
        <color rgb="FF000000"/>
        <rFont val="Wingdings"/>
        <charset val="2"/>
      </rPr>
      <t>§</t>
    </r>
    <r>
      <rPr>
        <sz val="7"/>
        <color rgb="FF000000"/>
        <rFont val="Times New Roman"/>
        <family val="1"/>
        <charset val="238"/>
      </rPr>
      <t xml:space="preserve">   </t>
    </r>
    <r>
      <rPr>
        <sz val="12"/>
        <color rgb="FF000000"/>
        <rFont val="Microsoft Sans Serif"/>
        <family val="2"/>
        <charset val="238"/>
      </rPr>
      <t>Ukloniti svu vegetaciju (grmove, trave) ispod promjera krošnje stabla</t>
    </r>
  </si>
  <si>
    <r>
      <rPr>
        <sz val="12"/>
        <color rgb="FF000000"/>
        <rFont val="Wingdings"/>
        <charset val="2"/>
      </rPr>
      <t>§</t>
    </r>
    <r>
      <rPr>
        <sz val="7"/>
        <color rgb="FF000000"/>
        <rFont val="Times New Roman"/>
        <family val="1"/>
        <charset val="238"/>
      </rPr>
      <t xml:space="preserve">   </t>
    </r>
    <r>
      <rPr>
        <sz val="12"/>
        <color rgb="FF000000"/>
        <rFont val="Microsoft Sans Serif"/>
        <family val="2"/>
        <charset val="238"/>
      </rPr>
      <t>Razrahliti 20-ak cm zemlje pazeći da se ne ošteti korijenov sistem</t>
    </r>
  </si>
  <si>
    <r>
      <rPr>
        <sz val="12"/>
        <color rgb="FF000000"/>
        <rFont val="Wingdings"/>
        <charset val="2"/>
      </rPr>
      <t>§</t>
    </r>
    <r>
      <rPr>
        <sz val="7"/>
        <color rgb="FF000000"/>
        <rFont val="Times New Roman"/>
        <family val="1"/>
        <charset val="238"/>
      </rPr>
      <t xml:space="preserve">   </t>
    </r>
    <r>
      <rPr>
        <sz val="12"/>
        <color rgb="FF000000"/>
        <rFont val="Microsoft Sans Serif"/>
        <family val="2"/>
        <charset val="238"/>
      </rPr>
      <t>Prihraniti hranivima u preporučljivim količinama</t>
    </r>
  </si>
  <si>
    <r>
      <rPr>
        <sz val="12"/>
        <color rgb="FF000000"/>
        <rFont val="Wingdings"/>
        <charset val="2"/>
      </rPr>
      <t>§</t>
    </r>
    <r>
      <rPr>
        <sz val="7"/>
        <color rgb="FF000000"/>
        <rFont val="Times New Roman"/>
        <family val="1"/>
        <charset val="238"/>
      </rPr>
      <t xml:space="preserve">   </t>
    </r>
    <r>
      <rPr>
        <sz val="12"/>
        <color rgb="FF000000"/>
        <rFont val="Microsoft Sans Serif"/>
        <family val="2"/>
        <charset val="238"/>
      </rPr>
      <t>Nasuti šljunak na površini promjera krošnje stabla. Debljina nasutog sloja od 15 cm (na krajevima) do 30 cm (unutar 60 cm promjera od debla stabla).</t>
    </r>
  </si>
  <si>
    <r>
      <rPr>
        <sz val="12"/>
        <color rgb="FF000000"/>
        <rFont val="Wingdings"/>
        <charset val="2"/>
      </rPr>
      <t>§</t>
    </r>
    <r>
      <rPr>
        <sz val="7"/>
        <color rgb="FF000000"/>
        <rFont val="Times New Roman"/>
        <family val="1"/>
        <charset val="238"/>
      </rPr>
      <t xml:space="preserve">   </t>
    </r>
    <r>
      <rPr>
        <sz val="12"/>
        <color rgb="FF000000"/>
        <rFont val="Microsoft Sans Serif"/>
        <family val="2"/>
        <charset val="238"/>
      </rPr>
      <t>Na nasuti šljunak postaviti filter foliju Geotekstil (tip 300)</t>
    </r>
  </si>
  <si>
    <r>
      <rPr>
        <sz val="11"/>
        <color rgb="FF000000"/>
        <rFont val="Wingdings"/>
        <charset val="2"/>
      </rPr>
      <t>§</t>
    </r>
    <r>
      <rPr>
        <sz val="7"/>
        <color rgb="FF000000"/>
        <rFont val="Times New Roman"/>
        <family val="1"/>
        <charset val="238"/>
      </rPr>
      <t xml:space="preserve">   </t>
    </r>
    <r>
      <rPr>
        <sz val="11"/>
        <color rgb="FF000000"/>
        <rFont val="Microsoft Sans Serif"/>
        <family val="2"/>
        <charset val="238"/>
      </rPr>
      <t>Na filter foliju nasuti plodnu zemlju.</t>
    </r>
  </si>
  <si>
    <t>Zaštititi korijenov sistem od erozije, pretjeranog vlaženja (istjecanja vode) i sl. uzrokovanim građevinskim</t>
  </si>
  <si>
    <t>radovima.</t>
  </si>
  <si>
    <t>U slučaju kretanja lagane mehanizacije (rovokopač), prethodno se moraju položiti talpe na zelenim</t>
  </si>
  <si>
    <t>površinama na kojima se kreće stroj.</t>
  </si>
  <si>
    <t>Numeracija stabala</t>
  </si>
  <si>
    <t>Zbog lakšeg snalaženja, organizacije rada a i dodatne zaštite stabala, potrebno je na terenu označiti sva stabla koja su evidentirana u projektu. Oznake na stablima koja se zadržavaju trebaju biti jasno vidljive i otporne na vremenske utjecaje. Oznake na prikladan način učvrstiti na deblo (bez zabijanja čavala). Najbolji način je vezanje oznaka plastičnom ili gumenomvrpcom oko debla stabla. Obračun po kom.</t>
  </si>
  <si>
    <t>Zaštita stabala</t>
  </si>
  <si>
    <t>Prilikom izvođenja građevinskih radova, izvoditelj mora zaštititi stabla koja su u blizini zone izvođenja radova na način da se debla oblože drvenim oplatama visine od 2 m koje ne smiju biti bliže od 25 cm od debla stabla. Iskazana količina stabala za zaštitu je projektantska procjena prema zonama predviđenih radova. Prije početka svih građevinskih radova potrebno je izvršiti obilazak zaštićenih stabala sa predstavnikom JU, te stručnim nadzorom iz područja zaštite prirode kako bi se utvrdilo da su sva stabla adekvatno zaštićena. Zaštita stabala može biti aktivna i pasivna. Pasivna zaštita odnosi se na propise i zahvate koji se donose kao podloga za održavanja reda na gradilištu prilikom planiranja aktivnosti i kao niz mjera koje je potrebno provesti nakon izvedenog zahvata. U te mjere spadaju pregled svih važnijih arborikulturnih elemenata, određivanje zona kretanja mehanizacije teže od 200 kilograma, mjesta na</t>
  </si>
  <si>
    <t>Zbrinjavanje otpadnog materijala</t>
  </si>
  <si>
    <t>kojima će se ostavljati građevinski materijali te mjesta na kojima se nalaze potencijalni spojevi koji mogu</t>
  </si>
  <si>
    <t>kontaminirati stanište stabala- kao i niz procedura i mjera za otklanjanje kontaminacije na staništu. Nakon završavanja procesa gradnje potrebno je pregledati stabla i evaluirati zahvate u tlu kako bi se propisale mjere kojima bi se napravila remedijacija negativnih pojava. Mjere najčešće sadrže potrebne zahvate na njezi stabala i rehabilitaciju staništa.</t>
  </si>
  <si>
    <t>Prije uvođenja aktivnih mjera potrebno je za svako stablo izračunati kritičnu zonu korijena koju je potrebno zaštititi te, ukoliko je potrebno obavljati zahvate u toj zoni, sastaviti niz procedura kojima će se spriječiti negativni efekti na različite dijelove stabla. Prema naputcima svjetske udruge za arborikulturu (ISA) kritična zona korijena proteže se unutar (prirodne!) projekcije krošnje stabla ili se kalkulira na temelju prsnog promjera debla. Bitno je naglasiti da se uzima najveći rezultat.</t>
  </si>
  <si>
    <t>Temeljem formule za izračun kritične zone zaštite korijena za Libocedar je potrebno napraviti zaštitunu</t>
  </si>
  <si>
    <t>zonu promjera minimalno 20 m.</t>
  </si>
  <si>
    <t>Nakon završetka građevinskih radova potrebno je napraviti pregled staništa i stabala kako ne bi došlo do propadanja uslijed nastalih šteta. Rezultat pregleda obavezno mora sadržavati smjernice daljnjeg upravljanja.Obračun po kom.</t>
  </si>
  <si>
    <t>ZEMLJANI RADOVI</t>
  </si>
  <si>
    <t>Izvođač se prije predaje ponude mora temeljito informirati o postojećem stanju tla, ukoliko ne raspolaže potrebnim informacijama (ili uvidom u geotehnički elaborat ili obilaskom postojeće probne (pokusne) iskopine na gradilištu). Naknadna dodatna potraživanja zbog nepoznavanja kakvoće tla neće se priznati. Prije početka zemljanih radova teren treba očistiti od šiblja i korova ili eventualno od stabala. Ovi radovi, kao i radovi oko razmjeravanja terena i obilježavanje uračunati su u jediničnu cijenu.</t>
  </si>
  <si>
    <t>Iskop zemlje vrši se prema nacrtima ručno ili strojno na predviđenu dubinu sa poravnanjem dna i s vertikalnim stranama, s eventualnim podupiranjem i razupiranjem, kao i crpljenje vode gdje je to potrebno. Široki iskop izvesti sa stranicama u nagibu koji odgovara tom terenu i potrebnim proširenjem za izvedbu izolaterskih i drugih radova. Iskop na određenu dubinu definitivno izvršiti neposredno pred početak izvedbe temelja, da se ležajna ploha temelja ne bi eventualno raskvasila. Točnost iskopa: +/ - 2cm. Završni iskop treba pregledati geomehaničar i odobriti upis u građevinski dnevnik. Svi radovi i faze na izgradnji objekata trebaju se obostrano snimiti i uvesti u građevinsku knjigu sa skicom i opisom iskopa. Iskopanu zdravu zemlju nakon izrade temelja i zidova treba upotrijebiti za nasipavanje unutar</t>
  </si>
  <si>
    <t>temeljnih zidova, uz obodne zidove oko objekta i za nasipavanje na gradilištu, te ju deponirati na</t>
  </si>
  <si>
    <t>gradilištu, a višak deponirati na gradsku deponiju.</t>
  </si>
  <si>
    <t>Kod nasipavanja nakon izvedbe temelja, postave i zaštite vertikalne izolacije, horizontalne kanalizacije</t>
  </si>
  <si>
    <t>materijal je potrebno polijevati kako bi se dobila potrebna zbijenost. Nabijanje izvesti u slojevima do</t>
  </si>
  <si>
    <t>najviše 30 cm s vibro- nabijačima ili žabama. Po završetku gradnje izvršiti planiranje terena, te ukloniti</t>
  </si>
  <si>
    <t>Za nasipavanje ispod betonskih podloga podova na zemlji imaju se upotrijebiti troškovnikom propisani</t>
  </si>
  <si>
    <t>materijali u predviđenim debljinama slojeva.</t>
  </si>
  <si>
    <t>Jedinične cijene za pojedine stavke trebaju sadržavati:</t>
  </si>
  <si>
    <t>Sav rad za iskop (ručni ili mehanički)</t>
  </si>
  <si>
    <t>Potrebne razupore, podupore (osiguranje od urušavanja)</t>
  </si>
  <si>
    <t>Postava potrebne ograde i mostova za prebacivanje Sva potrebna planiranja i niveliranje</t>
  </si>
  <si>
    <t>Sva potrebna nabijanja površina Crpljenje površinske ili procjedne vode</t>
  </si>
  <si>
    <t>Izrada izvještaja o provedenom ispitivanju zbijenosti podloge izrađenog od strane ovlaštene institucije. Kontrola zbijenosti provodi se kružnom pločom Ø30 cm prema HRN U.B1.046/68 ili jednakovrijednoj. Izvještaj obuhvaća sva potrebna ispitivanja zbijenosti svih podloga (nasipi, posteljice, tampon) na cijeloj zoni obuhvata radova.</t>
  </si>
  <si>
    <t>Obračun radova:</t>
  </si>
  <si>
    <t>Obračun radova kod čišćenja terena obračunava se po m2, odnosno komadima kada je riječ o stablima, dok se odstranjivanje ostalih prepreka obično uzima paušalno. Obračun iskopanog materijala kod iskopa ili otkopa uzima se po m3 u sraslom stanju, tj. prema volumenu u kojem se nalazilo prije kopanja i prema dimenzijama iz projekta.Obračun materijala u nasipu uzima se prema volumenu izrađenog nasipa.Obračun materijala koji se transportira uzima se u rastresitom stanju, tj. prema volumenu koji se dobije kada se materijal u iskopu pomnoži sa koeficijentom rastresitosti. Transportne dužine obračunavaju se od težišta mase iskopa do težišta mase nasipa.Ovi uvjeti se mijenjaju ili nadopunjuju pojedinim stavkama troškovnika.</t>
  </si>
  <si>
    <t>BETONSKI RADOVI</t>
  </si>
  <si>
    <t>Dobava betona, ugradba u konstrukciju sa svim vibriranjima i njegovanjima. Sva potrebna oplata, postava i skidanje sa svim potrebnim podupiranjima. Svi potrebni popravci betoniranih elemenata nakon skidanja oplate kao i zapunjavanje otvora nastalih od elemenata oplate (vezači razupore, distanceri i td.) te uređenje betona na spojevima oplate. Kod izvedbe betonskih i armirano betonskih radova treba se u svemu pridržavati postojećih propisa, standarda sa pripadnim normama. Prije početka izvedbe betonskih radova treba pregledati i zapisnički konstatirati podatke o agregatu, cementu i vodi, odnosno o faktorima koji će utjecati na kvalitetu radova i ugrađenog betona.Prije početka radova izvođač je dužan izraditi projekt betona, te redovito pratiti kvalitetu betonskih konstrukcija u skladu sa elementima iz projekta betona.</t>
  </si>
  <si>
    <t>Obračun:</t>
  </si>
  <si>
    <t>Obračun se vrši po m2, m1, m3, ili po komadu tj. prema stavkama troškovnika.</t>
  </si>
  <si>
    <t>TROŠKOVNIK KRAJOBRAZNOG UREĐENJA</t>
  </si>
  <si>
    <t>Redni broj</t>
  </si>
  <si>
    <t xml:space="preserve">Opis </t>
  </si>
  <si>
    <t>Jedinica mjere</t>
  </si>
  <si>
    <t xml:space="preserve">Količina </t>
  </si>
  <si>
    <t>Jedinična 
cijena (€)</t>
  </si>
  <si>
    <t>Ukupno (€)</t>
  </si>
  <si>
    <t>A</t>
  </si>
  <si>
    <t xml:space="preserve">POSTOJEĆE STANJE VEGETACIJE </t>
  </si>
  <si>
    <t>I</t>
  </si>
  <si>
    <t>1.</t>
  </si>
  <si>
    <t>kom</t>
  </si>
  <si>
    <t>2.</t>
  </si>
  <si>
    <t>3.</t>
  </si>
  <si>
    <t>4.</t>
  </si>
  <si>
    <t>5.</t>
  </si>
  <si>
    <t>II.</t>
  </si>
  <si>
    <t>ISKOLČENJE POVRŠINA</t>
  </si>
  <si>
    <r>
      <rPr>
        <b/>
        <sz val="11"/>
        <rFont val="Arial Narrow"/>
        <family val="2"/>
        <charset val="238"/>
      </rPr>
      <t xml:space="preserve">Iskolčenje vrtnih površina
</t>
    </r>
    <r>
      <rPr>
        <sz val="11"/>
        <rFont val="Arial Narrow"/>
        <family val="2"/>
        <charset val="238"/>
      </rPr>
      <t>Za formiranje vrtnih površina obavezno je angažirati ovlaštenog geodeta koji će izvršiti detaljno iskolčenje prema projektu krajobraznog uređenja.</t>
    </r>
  </si>
  <si>
    <t>kpl</t>
  </si>
  <si>
    <t>II</t>
  </si>
  <si>
    <t>ISKOLČENJE POVRŠINA UKUPNO</t>
  </si>
  <si>
    <t>III</t>
  </si>
  <si>
    <t>HODNE PLOHE</t>
  </si>
  <si>
    <r>
      <rPr>
        <b/>
        <sz val="11"/>
        <color rgb="FF000000"/>
        <rFont val="Arial Narrow"/>
        <family val="2"/>
        <charset val="238"/>
      </rPr>
      <t xml:space="preserve">Ručni (strojni) prokop duž rubova budućih vrtnih polja i iskop za hodne plohe                                                                                       </t>
    </r>
    <r>
      <rPr>
        <sz val="11"/>
        <color rgb="FF000000"/>
        <rFont val="Arial Narrow"/>
        <family val="2"/>
        <charset val="238"/>
      </rPr>
      <t xml:space="preserve">Iskop zemlje „C“ ktg dubine do 40 cm. Dio materijala iskoristiti u radovima uređenja, uz suglasnost nadzornog inžinjera a višak odvesti na deponiju udaljenu do 15km. </t>
    </r>
    <r>
      <rPr>
        <b/>
        <sz val="11"/>
        <color rgb="FF000000"/>
        <rFont val="Arial Narrow"/>
        <family val="2"/>
        <charset val="238"/>
      </rPr>
      <t>Iskop vršiti  uz maksimalnu pažnju prema postojećoj vegetaciji koja se zadržava u projektu.</t>
    </r>
    <r>
      <rPr>
        <sz val="11"/>
        <color rgb="FF000000"/>
        <rFont val="Arial Narrow"/>
        <family val="2"/>
        <charset val="238"/>
      </rPr>
      <t>Obračun po m3</t>
    </r>
  </si>
  <si>
    <r>
      <rPr>
        <b/>
        <sz val="11"/>
        <color rgb="FF000000"/>
        <rFont val="Arial Narrow"/>
        <family val="2"/>
        <charset val="238"/>
      </rPr>
      <t xml:space="preserve">Betoniranje rova
</t>
    </r>
    <r>
      <rPr>
        <sz val="11"/>
        <color rgb="FF000000"/>
        <rFont val="Arial Narrow"/>
        <family val="2"/>
        <charset val="238"/>
      </rPr>
      <t xml:space="preserve">Betoniranje temelja u zemlji sa betonom C20/25, minimalno 15 cm visine, sa podložnimnosivim slojem 0/32 i slojem zaštite za mraz 0/32, sve prema detalju . U cijenu je uključena dobava, prijevoz, ugradba i njega svježeg betona. Obračun po m3
</t>
    </r>
  </si>
  <si>
    <r>
      <rPr>
        <b/>
        <sz val="11"/>
        <color rgb="FF000000"/>
        <rFont val="Arial Narrow"/>
        <family val="2"/>
        <charset val="238"/>
      </rPr>
      <t xml:space="preserve">Polaganje rubnjaka
</t>
    </r>
    <r>
      <rPr>
        <sz val="11"/>
        <color rgb="FF000000"/>
        <rFont val="Arial Narrow"/>
        <family val="2"/>
        <charset val="238"/>
      </rPr>
      <t xml:space="preserve">Postaviti rubnjak od pocinčanog čeličnog lima dim. Presjeka 250/6 mm u betonskom sloju C25/30 prema detalju. Obračun po m1 postavljenog rubnjaka
</t>
    </r>
  </si>
  <si>
    <r>
      <rPr>
        <b/>
        <sz val="11"/>
        <rFont val="Arial Narrow"/>
        <family val="2"/>
        <charset val="238"/>
      </rPr>
      <t>Izvedba nosivog sloja staze platoa</t>
    </r>
    <r>
      <rPr>
        <sz val="11"/>
        <rFont val="Arial Narrow"/>
        <family val="2"/>
        <charset val="238"/>
      </rPr>
      <t xml:space="preserve">. Nabava, doprema, razastiranje i strojno nabijanje nosivog sloja od kamenog drobljenca 0/32 u sloju debljine 20cm (zbijeno).  Maksimalna visinska nepravilnost na 4m:    &lt;2 cm Stupanj zbijenosti po Proctoru:     min. 103%. Obračunava se po m³. </t>
    </r>
  </si>
  <si>
    <r>
      <rPr>
        <b/>
        <sz val="11"/>
        <rFont val="Arial Narrow"/>
        <family val="2"/>
        <charset val="238"/>
      </rPr>
      <t>Površinska obrada materijalom granulacije 2/4 mm na izvedeni nosivi sloj.</t>
    </r>
    <r>
      <rPr>
        <sz val="11"/>
        <rFont val="Arial Narrow"/>
        <family val="2"/>
        <charset val="238"/>
      </rPr>
      <t xml:space="preserve"> Površinu izvedenog nosivog sloja dopuniti na potrebnu visinu i ujednačenost ugradnjom drobljenca u skladu sa DIN EN 13242. Frakcija:2/4 mm Prosječna debljina sloja:3-5 cm Dopuštena nepravilnost: +/- 1 cm Maksimalna visinska nepravilnost na 4m:  &lt;2 cm Stupanj zbijenosti po Proctoru:    min. 103% Obračunava se po  m³ . 
 </t>
    </r>
  </si>
  <si>
    <r>
      <rPr>
        <b/>
        <sz val="11"/>
        <rFont val="Arial Narrow"/>
        <family val="2"/>
        <charset val="238"/>
      </rPr>
      <t xml:space="preserve">Izvedba završnog sloja. </t>
    </r>
    <r>
      <rPr>
        <sz val="11"/>
        <rFont val="Arial Narrow"/>
        <family val="2"/>
        <charset val="238"/>
      </rPr>
      <t xml:space="preserve">Dobava i razastiranje pijeska 0/2 mm s vlaženjem i nabijanjem do potrebite stješljivosti u sloju od 5 cm. Odabir vrste kamena će se izvršiti nakon izrade minimalno triju uzoraka različitih vrsta kamena u površini od 1m² a prema odabiru nadzornog inžinjera  Obračunava se po m³ . </t>
    </r>
  </si>
  <si>
    <t>III.</t>
  </si>
  <si>
    <t>HODNE PLOHE UKUPNO</t>
  </si>
  <si>
    <t>IV</t>
  </si>
  <si>
    <t>PRIPREMNI  VRTLARSKI RADOVI I MATERIJALI</t>
  </si>
  <si>
    <r>
      <rPr>
        <b/>
        <sz val="11"/>
        <color rgb="FF000000"/>
        <rFont val="Arial Narrow"/>
        <family val="2"/>
        <charset val="238"/>
      </rPr>
      <t xml:space="preserve">Uklanjanje neplodne zemlje
</t>
    </r>
    <r>
      <rPr>
        <sz val="11"/>
        <color rgb="FF000000"/>
        <rFont val="Arial Narrow"/>
        <family val="2"/>
        <charset val="238"/>
      </rPr>
      <t>Na površini od 815 m</t>
    </r>
    <r>
      <rPr>
        <vertAlign val="superscript"/>
        <sz val="11"/>
        <color rgb="FF000000"/>
        <rFont val="Arial Narrow"/>
        <family val="2"/>
        <charset val="238"/>
      </rPr>
      <t xml:space="preserve">2 </t>
    </r>
    <r>
      <rPr>
        <sz val="11"/>
        <color rgb="FF000000"/>
        <rFont val="Arial Narrow"/>
        <family val="2"/>
        <charset val="238"/>
      </rPr>
      <t>u sloju od cca. 20 cm na površinama na kojima se obavljaju vrtlarski radovi. U blizini stabala koja su predviđena za revitalizaciju iskop je obavezno vršiti ručno i uz nadzor nadzornog inžinjera. Dio materijala iskoristiti u radovima uređenja, a višak odvesti na deponiju udaljenu do 15 km.</t>
    </r>
  </si>
  <si>
    <r>
      <rPr>
        <b/>
        <sz val="11"/>
        <color rgb="FF000000"/>
        <rFont val="Arial Narrow"/>
        <family val="2"/>
        <charset val="238"/>
      </rPr>
      <t xml:space="preserve">Prekopavanje površina 
</t>
    </r>
    <r>
      <rPr>
        <sz val="11"/>
        <color rgb="FF000000"/>
        <rFont val="Arial Narrow"/>
        <family val="2"/>
        <charset val="238"/>
      </rPr>
      <t>na kojima se obavljaju vrtlarski radovi.
Vrši se na dubini od 15 do 20 cm.</t>
    </r>
  </si>
  <si>
    <r>
      <rPr>
        <b/>
        <sz val="11"/>
        <color rgb="FF000000"/>
        <rFont val="Arial Narrow"/>
        <family val="2"/>
        <charset val="238"/>
      </rPr>
      <t xml:space="preserve">Laboratorijska analiza tla
</t>
    </r>
    <r>
      <rPr>
        <sz val="11"/>
        <color rgb="FF000000"/>
        <rFont val="Arial Narrow"/>
        <family val="2"/>
        <charset val="238"/>
      </rPr>
      <t>Potrebno je uzeti uzorke tla na više lokacija s dubine 0-30 cm i 30-60 cm te ih dostaviti na analizu u odgovarajući laboratorij gdje će se odrediti mehanički i kemijski sastav tla s preporukama za gnojidbu. Uzorkovanje obaviti u dogovoru s projektantima krajobraznog uređenja.</t>
    </r>
  </si>
  <si>
    <t>komplet</t>
  </si>
  <si>
    <r>
      <rPr>
        <b/>
        <sz val="11"/>
        <color rgb="FF000000"/>
        <rFont val="Arial Narrow"/>
        <family val="2"/>
        <charset val="238"/>
      </rPr>
      <t xml:space="preserve">Gnojidba tla
</t>
    </r>
    <r>
      <rPr>
        <sz val="11"/>
        <color rgb="FF000000"/>
        <rFont val="Arial Narrow"/>
        <family val="2"/>
        <charset val="238"/>
      </rPr>
      <t>Radi postizanja optimalnog rasta novoposađenih biljaka, tlo mora biti dovoljno opskrbljeno svim potrebnim biogenim makro i mikrohranjivima, kao i organskom materijom, prema pokazateljima kemijske analize tla. Preporučena doza hranjiva dodaje se ravnomjernim rasipanjem po cijeloj površini predviđenoj za sadnju.</t>
    </r>
  </si>
  <si>
    <r>
      <rPr>
        <b/>
        <sz val="11"/>
        <color rgb="FF000000"/>
        <rFont val="Arial Narrow"/>
        <family val="2"/>
        <charset val="238"/>
      </rPr>
      <t xml:space="preserve">Plodna zemlja - dovoz i nasipanje 
</t>
    </r>
    <r>
      <rPr>
        <sz val="11"/>
        <color rgb="FF000000"/>
        <rFont val="Arial Narrow"/>
        <family val="2"/>
        <charset val="238"/>
      </rPr>
      <t>Zemlja se nasipava u sloju od 20 cm na predviđenim zonama prema nacrtu. Ovu novu plodnu zemlju je tkđ. potrebno uzorkovati u laboratoriju prema opisu iz stavke 3, te je eventualno prema preporukama iz analize dodatno prihraniti. Ukupna količina zemlje se uvećava za 25% na ime slijeganja.Obračun nakon stvarno ugrađenih kooličina.</t>
    </r>
  </si>
  <si>
    <t>6.</t>
  </si>
  <si>
    <r>
      <rPr>
        <b/>
        <sz val="11"/>
        <color rgb="FF000000"/>
        <rFont val="Arial Narrow"/>
        <family val="2"/>
        <charset val="238"/>
      </rPr>
      <t xml:space="preserve">Frezanje 
</t>
    </r>
    <r>
      <rPr>
        <sz val="11"/>
        <color rgb="FF000000"/>
        <rFont val="Arial Narrow"/>
        <family val="2"/>
        <charset val="238"/>
      </rPr>
      <t>Obavlja se na dubini od 20-25 cm radi miješanja ugrađenih materijala i postizanje potrebne strukture tla.</t>
    </r>
  </si>
  <si>
    <t>7.</t>
  </si>
  <si>
    <t>Planiranje - ravnanje terena</t>
  </si>
  <si>
    <t>V</t>
  </si>
  <si>
    <t xml:space="preserve">RADOVI SA SADNIM MATERIJALIMA </t>
  </si>
  <si>
    <t>Iskop rupa za sadnju stabala 
dimenzija 80x80x80 cm.</t>
  </si>
  <si>
    <t>Doprema i sadnja stabala  s učvršćivanjem                 Nanijeti tlo oko baze korijenske bale kako bi se stabilizirala. Ispuniti ostatak rupe zemljom, čvrsto (ne zbijati zemlju!) pritiskujući tlo kako bi se uklonili zračne džepove koji bi mogli isušiti korijenje. Kako bi izravnali razinu tla oko korijenovog vrata, dosipati zemlju u nekoliko slojeva i svaki sloj zaliti kako bi se uklonili zračni džepove. Zemlja koja se koristi za dosipavanje ista je onoj u kojoj je posađeno stablo, samo  ukloniti kamenje ako je prisutno.Ukoliko je zemlja loše kvalitete zamijeniti sa supstratom. Izbjegavajti gnojidbu u vrijeme sadnje. Redovito zalijevanje stabla u prvoj godini rasta je puno važnije od gnojidbe.Korijenov vrat je mjesto gdje se deblo širi i spaja s korijenjem u podnožju stabla. Ovaj dio stabla bi trebao biti djelomično vidljiv nakon sadnje stabla. Ukloniti višak tla prije sadnje s vrha korijenove bale, ako korijenov vrat nije vidljiv.Predvidjeti učvršćivanje stabla sa tri kolca.</t>
  </si>
  <si>
    <t>Iskop rupa za sadnju grmova 
dimenzija 40x40x40 cm.</t>
  </si>
  <si>
    <t>Doprema i sadnja grmova</t>
  </si>
  <si>
    <t>Doprema i sadnja trajnica i cvjetnica</t>
  </si>
  <si>
    <t>RADOVI SA SADNIM MATERIJALIMA UKUPNO</t>
  </si>
  <si>
    <t>VI</t>
  </si>
  <si>
    <t>SADNI MATERIJAL</t>
  </si>
  <si>
    <t>8.</t>
  </si>
  <si>
    <t>9.</t>
  </si>
  <si>
    <t>10.</t>
  </si>
  <si>
    <t>11.</t>
  </si>
  <si>
    <t>12.</t>
  </si>
  <si>
    <t>13.</t>
  </si>
  <si>
    <t>14.</t>
  </si>
  <si>
    <t>15.</t>
  </si>
  <si>
    <t>16.</t>
  </si>
  <si>
    <t>17.</t>
  </si>
  <si>
    <t>18.</t>
  </si>
  <si>
    <t>19.</t>
  </si>
  <si>
    <t>SADNI MATERIJAL UKUPNO</t>
  </si>
  <si>
    <t xml:space="preserve">OPREMA </t>
  </si>
  <si>
    <t>Demontaža postojećih dotrajalih gazišta i djelova oštećene podkonstrukcije skala.Obračun u m2 gazišta.</t>
  </si>
  <si>
    <t>Dobava i ugradnja dodatnih nosivih profila 40x40x3mm i dodatnih rešetki ograde gdje nedostaju po uzoru na postojeće, puna okrugla šipka 10mm.Stavka obuhvaća cinčanje, izradu svih međusobnih zavarenih spojeva, te bojenje zaštitnim antikorozivnim temeljnim premazom u dva sloja, te odabranom završnom bojom u dva sloja RAL 7016 ČITAVE KONSTRUKCIJE SKALA. Čelični elementi konstrukcije su kvalitete S235JR. U jedinične cijene uključen je sav potreban material I rad, uzimanje preciznim mjera na licu mjesta, te izrada potrebnih radioničnih nacrta. Obračun kao komplet izvršena usluge.</t>
  </si>
  <si>
    <r>
      <rPr>
        <b/>
        <sz val="11"/>
        <color rgb="FF000000"/>
        <rFont val="Arial Narrow"/>
        <family val="2"/>
        <charset val="238"/>
      </rPr>
      <t>Dobava i ugradnja novih gazišta stepeništa.</t>
    </r>
    <r>
      <rPr>
        <sz val="11"/>
        <color rgb="FF000000"/>
        <rFont val="Arial Narrow"/>
        <family val="2"/>
        <charset val="238"/>
      </rPr>
      <t xml:space="preserve"> Zavarene prešane rešetke od čelika ST37 / S235JR vruće pocinčane prema DIN EN ISO 1461
Otvor oka rešetke: 34x38 mm
Visina rešetke: 40 mm
Debljina stijenke: 3 mm                                                      U stavku uključena dobava, materijal i rad do potpune gotovosti.Obračun u m</t>
    </r>
    <r>
      <rPr>
        <sz val="11"/>
        <color rgb="FF000000"/>
        <rFont val="Calibri"/>
        <family val="2"/>
        <charset val="238"/>
      </rPr>
      <t>²</t>
    </r>
    <r>
      <rPr>
        <sz val="11"/>
        <color rgb="FF000000"/>
        <rFont val="Arial Narrow"/>
        <family val="2"/>
        <charset val="238"/>
      </rPr>
      <t xml:space="preserve"> gazišta.</t>
    </r>
  </si>
  <si>
    <r>
      <rPr>
        <b/>
        <sz val="11"/>
        <rFont val="Arial Narrow"/>
        <family val="2"/>
        <charset val="238"/>
      </rPr>
      <t xml:space="preserve">Iskop zemlje za polaganje betonskih temeljnih stopa </t>
    </r>
    <r>
      <rPr>
        <sz val="11"/>
        <rFont val="Arial Narrow"/>
        <family val="2"/>
        <charset val="238"/>
      </rPr>
      <t xml:space="preserve">                                                                                 Strojni (ručni) iskop zemlje „C“ ktg dubine do 40 cm. Iskopanu zemlju odložiti (odvesti) kamionom na dogovorenu deponiju udaljenosti do 15 km. Obračun po m3</t>
    </r>
  </si>
  <si>
    <r>
      <rPr>
        <b/>
        <sz val="11"/>
        <color rgb="FF000000"/>
        <rFont val="Arial Narrow"/>
        <family val="2"/>
        <charset val="238"/>
      </rPr>
      <t xml:space="preserve">Betoniranje temelja 
</t>
    </r>
    <r>
      <rPr>
        <sz val="11"/>
        <color rgb="FF000000"/>
        <rFont val="Arial Narrow"/>
        <family val="2"/>
        <charset val="238"/>
      </rPr>
      <t xml:space="preserve">Betoniranje temelja u zemlji sa betonom C20/25, prema uputama proizvođača urbane opreme. U cijenu je uključena dobava, prijevoz, ugradba i njega svježeg betona. Obračun po m3
</t>
    </r>
  </si>
  <si>
    <t>Proizvod prema gornjem opisu ili jednakovrijedan proizvod:
Proizvođač:________________________________
Proizvod:__________________________________</t>
  </si>
  <si>
    <r>
      <rPr>
        <b/>
        <sz val="11"/>
        <color rgb="FF000000"/>
        <rFont val="Arial Narrow"/>
        <family val="2"/>
        <charset val="238"/>
      </rPr>
      <t>Sitni inventar za ptice i kukce</t>
    </r>
    <r>
      <rPr>
        <sz val="11"/>
        <color rgb="FF000000"/>
        <rFont val="Arial Narrow"/>
        <family val="2"/>
        <charset val="238"/>
      </rPr>
      <t>. Dobava materijala, izrada i montaža sitnog inventara za ptice i kukce.Izrada od plosnatih čeličnih profila 6mm, cinčano i  bojano u temeljnu boju , te dva sloja odabrane boje. Koriste se prirodni materijali kao ispuna: bambus, puno drvo i češeri.</t>
    </r>
    <r>
      <rPr>
        <b/>
        <sz val="11"/>
        <color rgb="FF000000"/>
        <rFont val="Arial Narrow"/>
        <family val="2"/>
        <charset val="238"/>
      </rPr>
      <t>Hranilica i kućica</t>
    </r>
    <r>
      <rPr>
        <sz val="11"/>
        <color rgb="FF000000"/>
        <rFont val="Arial Narrow"/>
        <family val="2"/>
        <charset val="238"/>
      </rPr>
      <t xml:space="preserve"> za ptice; visine 150 cm, RAL3012-2kom, visine 160cm, RAL 3011-2kom, 180cm visine RAL 1011-2kom, </t>
    </r>
    <r>
      <rPr>
        <b/>
        <sz val="11"/>
        <color rgb="FF000000"/>
        <rFont val="Arial Narrow"/>
        <family val="2"/>
        <charset val="238"/>
      </rPr>
      <t>Pojilica za ptice</t>
    </r>
    <r>
      <rPr>
        <sz val="11"/>
        <color rgb="FF000000"/>
        <rFont val="Arial Narrow"/>
        <family val="2"/>
        <charset val="238"/>
      </rPr>
      <t xml:space="preserve"> visina 120cm RAL 6013-3kom, </t>
    </r>
    <r>
      <rPr>
        <b/>
        <sz val="11"/>
        <color rgb="FF000000"/>
        <rFont val="Arial Narrow"/>
        <family val="2"/>
        <charset val="238"/>
      </rPr>
      <t>hotel za kukce</t>
    </r>
    <r>
      <rPr>
        <sz val="11"/>
        <color rgb="FF000000"/>
        <rFont val="Arial Narrow"/>
        <family val="2"/>
        <charset val="238"/>
      </rPr>
      <t>: bambusi, visina 150cm RAL3012-2kom, rupe u punom drvetu(rupe obraditi do potpune glatkoće cijelom duljinom) visine 160cm RAL 3011-2kom, Češeri visine180cm RAL1011-1kom. Moguća odstupanja +-10%.Obračun kao komplet izvršene usluge.</t>
    </r>
  </si>
  <si>
    <r>
      <rPr>
        <b/>
        <sz val="11"/>
        <rFont val="Arial Narrow"/>
        <family val="2"/>
        <charset val="238"/>
      </rPr>
      <t>Koš za smeć</t>
    </r>
    <r>
      <rPr>
        <sz val="11"/>
        <rFont val="Arial Narrow"/>
        <family val="2"/>
        <charset val="238"/>
      </rPr>
      <t>e</t>
    </r>
    <r>
      <rPr>
        <sz val="11"/>
        <color rgb="FF000000"/>
        <rFont val="Arial Narrow"/>
        <family val="2"/>
        <charset val="238"/>
      </rPr>
      <t>, metal 35l, pepeljara. Stavka uključuje dobavu i ugradnju. Moguća odstupanja +-10%. Obračun po kom.</t>
    </r>
  </si>
  <si>
    <t>OPREMA UKUPNO</t>
  </si>
  <si>
    <t>REKAPITULACIJA</t>
  </si>
  <si>
    <t>I.</t>
  </si>
  <si>
    <t xml:space="preserve">HODNE PLOHE </t>
  </si>
  <si>
    <t>SVEUKUPNO</t>
  </si>
  <si>
    <t>Cijene su izražene bez PDV-a</t>
  </si>
  <si>
    <t>R.B.</t>
  </si>
  <si>
    <t>Opis</t>
  </si>
  <si>
    <t>J.m.</t>
  </si>
  <si>
    <t>Količ.</t>
  </si>
  <si>
    <t>cijena €</t>
  </si>
  <si>
    <t>vrijednost</t>
  </si>
  <si>
    <r>
      <rPr>
        <b/>
        <sz val="11"/>
        <rFont val="Arial Narrow"/>
        <family val="2"/>
        <charset val="238"/>
      </rPr>
      <t>Napomena:</t>
    </r>
    <r>
      <rPr>
        <sz val="11"/>
        <rFont val="Arial Narrow"/>
        <family val="2"/>
        <charset val="238"/>
      </rPr>
      <t xml:space="preserve"> Ukoliko se tokom izvedbe radova uoči mogućnost da se za prosjeke kroz prometnice ili za rov za opskrbnu cijev može iskoristiti neki od rovova koji se izvode u okviru drugih infrastrukturnih radova, projektiranu trasu rova treba prilagoditi da se instalacija izvede na najekonomičniji način. Kućišta postavit na najprikladnije mijesto.Senzor postavit na poziciju da je učinkovit kod kišenja.</t>
    </r>
  </si>
  <si>
    <t xml:space="preserve">Priprema              </t>
  </si>
  <si>
    <t>Priprema gradilišta, uklanjanje prepreka na trasi cjevovoda, organizacija privremenog ograđenog skladišta cijevi  i sl. radovi.</t>
  </si>
  <si>
    <t>paušal</t>
  </si>
  <si>
    <t xml:space="preserve">Provjera             </t>
  </si>
  <si>
    <t>Provjera funkcionalnosti opskrbne vodovodne instalacije.</t>
  </si>
  <si>
    <t xml:space="preserve">Iskolčenje            </t>
  </si>
  <si>
    <t xml:space="preserve">Iskolčenje trase cjevovoda, s iskolčenjem za ugradnju okana s elektromagnetskim ventilima na trasi opskrbnog cjevovoda. </t>
  </si>
  <si>
    <t>m1</t>
  </si>
  <si>
    <t>Iskop rova za navodnjavanje</t>
  </si>
  <si>
    <t xml:space="preserve">Kombinirani strojni i ručni iskop rova, širine rova do 30cm, na dubinu 30 cm za polaganje lateralnih cjevovoda. U cijenu dužnog metra iskopa uračunati potrebna proširenja rova za ugradnju uređaja za navodnjavanje uz rubove prometnica i staza.
U cijenu stavke uključiti uklanjanje krupnijeg kamenja iz iskopa, utovar i odvoz na gradski deponij. 
U stavku uračunati zatrpavanje rova preostalim materijalom iz iskopa uz ručno zbijanje rova.
</t>
  </si>
  <si>
    <t>m3</t>
  </si>
  <si>
    <t>Zatrpavanje rova materijalom iz iskopa</t>
  </si>
  <si>
    <t>Zatrpavanje rova probranim materijalom iz iskopa</t>
  </si>
  <si>
    <t>Iskop rova za cijevi fi16</t>
  </si>
  <si>
    <t xml:space="preserve">Ručni iskop plitkog rova u navezenom zemljanom materijalu za polaganje cijevi Ø16mm sa zatrpavanjem rova materijalom iz iskopa. Cijev se polaže na dubinu minimalno 20 cm od kote gotovog terena, za razvod vode prema linijama kap po kap navodnjavanja. Iskop za cjevovod 16mm izvodi se u fazi prije navoženja završnog sloja vrtne zemlje. </t>
  </si>
  <si>
    <t>Cijevovod</t>
  </si>
  <si>
    <t>Cijevi iz polietilena PE100, SDR17, 10 bara za izvedbu opskrbnih i lateralnih vodova. Stavka uključuje dobavu, dopremu i polaganje cijevi te dobavu i ugradnju kvalitetnih spojnica iz polipropilena PN10 za izvedbu kompletnog cjevovoda s ograncima i spojevima na razdjelne i elektromagnetske ventile.  U cijenu uključiti šlicanje i bušenje zidova na trasi polaganja cjevovoda. U cijenu uključiti sav potreban tehnološki dodatak.</t>
  </si>
  <si>
    <t>Obračun stavke po m ugrađene cijevi Ø25</t>
  </si>
  <si>
    <t>Ventilske kutije</t>
  </si>
  <si>
    <t>Tipska ventilska kutija za ugradnju elektromagnetskih ventila, uključivo nabavu, dopremu i ugradbu,  stabilizaciju kutije, izradu drenažne podloge od tampona 0-45mm sloja 10cm, te sva potrebna brtvljenja spojeva. Obračun po komadu:</t>
  </si>
  <si>
    <t>Četvrtasta standardna  HDPE, čvrsta sa zelenim poklopcem, dim. 59x49x30,7cm s poklopcem tip RAINBIRD VB-STD-H</t>
  </si>
  <si>
    <t>Kuglasti ventil</t>
  </si>
  <si>
    <t>Dobava i ugradnja kuglastog ventila promjera za razdjelne ventile sklopova s elektromagnetskim ventilima. Stavka uključuje jedno koljeno 90° i dvije niple i jedan adapter P, te pripadajući brtveni materijjal. Obračun se vrši po komadu kompletno montiranog i ispitanog ventila R3/4" (NN).</t>
  </si>
  <si>
    <t>Spojni komplet za ugradnju rasprskivača na lateralni cjevovod</t>
  </si>
  <si>
    <t>Dobava i ugradnja kompleta za spajanje statičkih rasprskivača na lateralni cjevovod. Komplet se sastoji od obujmice odgovarajućeg promjera, komada fleksibilne spojne cijevi Ø16mm tip RAIN BIRD SPX FLEX ili jednakovrijedno, prosječne duljine 1m, te prijelaznog komada 1/2'', 3/4'', s pripadajućim brtvenim materijalom. Obračun po komadu kompleta.</t>
  </si>
  <si>
    <t>Cijev kap-po-kap za površinsku ugradnju</t>
  </si>
  <si>
    <t>Cijev kap-po-kap za površinsku ugradnju, sa samoregulirajućim kapaljkama za pritisak 0,6 do 4,1 bara, razmak kapaljki 33 cm, 2,3 l/h po kapaljki, smeđa, tip RAINBIRD XFD ili jednakovrijedno. Stavka uključuje sve potrebne spojnice za cijev kap-po-kap: "T" 16mm-16mm-16mm, koljeno od 90°, 16mm-16mm, završni čep za kraj linije k-p-k, muška spojnica 16mm-1/2''M. Stavka uključuje nabavu, dopremu i postavljanje cijevi. Obračun po m postavljene kpk cijevi sa svim spojnim materijalom.</t>
  </si>
  <si>
    <t>Nosač cijevi</t>
  </si>
  <si>
    <t>Zupčasti nosač za potporu površinske i podzemne cijevi kap-po-kap Φ 16 (tip RAINBIRD HOOK E ili jednakovrijedno).  Računano na svakih 2m udaljenosti njegovo postavljanje. Sve s nabavom, dopremom i postavljanjem. Obračun po kom ugrađenog nosača.</t>
  </si>
  <si>
    <t>Programatori</t>
  </si>
  <si>
    <t>a)</t>
  </si>
  <si>
    <t>Dobava, doprema i montaža programatora navodnjavanja WoBee programatora navodnjavanja s ekranom Bluetooth 9V kontrolni modul WOOBEE sa zaslonom ili jednakovrijedno, 4 stanice,  indeksa zaštite IP68. U cijenu uključiti jednu bateriju 9V 6LR61 ili  četiri 1,SV AAA baterije. Stavka uključuje  povezivanje programatora s ventilima, uzemljenja programatora i oborinskog senzora s programatorom.</t>
  </si>
  <si>
    <t>b)</t>
  </si>
  <si>
    <t>Dobava, doprema i montaža programatora navodnjavanja WoBee programatora navodnjavanja s ekranom Bluetooth 9V kontrolni modul WOOBEE sa zaslonom, 6 stanica,  indeksa zaštite IP68. U cijenu uključiti jednu bateriju 9V 6LR61 ili  četiri 1,SV AAA baterije. Stavka uključuje  povezivanje programatora s ventilima, uzemljenja programatora i oborinskog senzora s programatorom.</t>
  </si>
  <si>
    <t>PVC 110 protur</t>
  </si>
  <si>
    <t>Dobava i ugradnja PVC 110 proturna cijev</t>
  </si>
  <si>
    <t>Linijski filter s regulacijom tlaka</t>
  </si>
  <si>
    <t>Dobava i ugradnja filtera s predsetiranim regulatorom pritiska R3/4" s izlaznim pritiskom 2,1bar, za ugradnju na izlaznu stranu elektromagnetskog ventila koji kontrolira rad linije s kap po kap. Stavka uključuje dobavu i ugradnju jednog kolčaka R1" i sav rad i sitni brtveni materijal za izvedbu spojeva. Obračun po komadu.</t>
  </si>
  <si>
    <t>Elektromagnetski ventil</t>
  </si>
  <si>
    <t>Dobava i ugradnja elektromagnetskih ventila s regulatorom  protoka. Stavka uključuje dobavu i ugradnju odgovarajućeg navojnog komada (T-komad ili koljeno) i dvije niple za izradu ventilskog sklopa, sa svim potrebnim brtvenim materijalom te dvije vodotijesne spojnice tip Rain Bird DBR/Y6  ili jednakovrijedno,po ventilu za spajanje na kabel automatike. Obračun po komadu ventila:</t>
  </si>
  <si>
    <t>a) RainBird 100DV, 1''</t>
  </si>
  <si>
    <t xml:space="preserve">Senzor </t>
  </si>
  <si>
    <t>Dobava, doprema i ugradnja oborinskog senzora tip Rain Bird RSD-Bex ili jednakovrijedno, za sprječavanje navodnjavanja u slučaju prekomjerne oborine. Senzor se montira na mjesto izloženo oborini, te se spaja s programatorom. Stavka uključuje dvije vodotijesne spojnice.</t>
  </si>
  <si>
    <t xml:space="preserve">Izrada sheme          </t>
  </si>
  <si>
    <t>Izrada sheme automatskog sustava za navodnjavanje.</t>
  </si>
  <si>
    <t>UKUPNO:</t>
  </si>
  <si>
    <t>Pdv 25%:</t>
  </si>
  <si>
    <t>SVEUKUPNO:</t>
  </si>
  <si>
    <t>ŽUPANIJA DUBROVAČKO-NERETVANSKA</t>
  </si>
  <si>
    <t>Uređenje platoa Boninovo</t>
  </si>
  <si>
    <t>T R O Š K O V N I K</t>
  </si>
  <si>
    <t>U Dubrovniku, 8.12.2023. god.</t>
  </si>
  <si>
    <t>Izradila:</t>
  </si>
  <si>
    <t>Jasminka Stipišić, struč.spc.ing.građ.</t>
  </si>
  <si>
    <t>OPĆE NAPOMENE:</t>
  </si>
  <si>
    <t>Iskazane količine u troškovniku proizlaze iz dimenzija prikazanih u Idejnom rješenju.</t>
  </si>
  <si>
    <t>U svim stavkama koje uključuju odvoz viška materijala na odlagalište, jedinične cijene moraju uključiti sve troškove prijevoza i deponiranja, uključujući utovar, istovar, razastiranje i planiranje. Izvođač je dužan u potpunosti osigurati prijevoz na samom gradilištu i na javnim prometnim površinama. Jedničnom cijenom je obuhvaćen i pronalazak odlagališta (uz odobrenje nadzornog inženjera i investitora).</t>
  </si>
  <si>
    <t>U jedničnim cijenama stavaka uključena je dobava, doprema i ugradnja svog potrebnog materijala, radne snage, sve pomoćne radnje, oprema i materijali kao i svi transportni troškovi za potpuno dovršenje radova opisanih u pojedinim stavkama.</t>
  </si>
  <si>
    <t>U jedničnim cijenama stavaka uključena je dobava potrebnog materijala, izgradnja te uklanjanje po završetku radova svih pomoćnih konstrukcija (skele, pristupne rampe, radne platforme, razupore), koje su potrebne za obavljanje radova sa cijljem postizanja zahtijevnih karakteristika.</t>
  </si>
  <si>
    <t xml:space="preserve">Ako u zoni zahvata postoje instalacije izvođač je obavezan u prisustvu nadzornog inženjera i predstavnika vlasnika instalacija, izvršiti iskapanje radi utvrđivanja stvarnog položaja i dubine. Navedeni radovi obračunavati će posebno ako se javi potreba za njihovim izvođenjem. </t>
  </si>
  <si>
    <t>Izvođač je dužan održavati gradilište za vrijeme izvođenja radova (vertikalne i horizontalne signalizacije, privremene regulacije prometa i svega ostalog što je u funkciji sigurnog odvijanja prometa).</t>
  </si>
  <si>
    <t>Izvođač je dužan pri sastavljanu ponude obići buduće gradilište te za jedinične mjere ponuditi cijene koje obuhvaćaju potpun i konačan opis rada.</t>
  </si>
  <si>
    <t xml:space="preserve">U jedničnim cijenama uključeni su svi troškovi prethodnih, tekućih i kontrolinih (završnih) ispitivanja, kako osnovnih materijala tako i definitivno gotovih radova. Također u jedničnim cijenama uključena je dobava i  /ili izrada svih potrebnih certifikata, atesta, izjava o sukladnosti i izvještaja o ispitivanju te njegova predaja naručitelju.   </t>
  </si>
  <si>
    <t>PRIPREMNI RADOVI</t>
  </si>
  <si>
    <t>Geodetski radovi. Rad obuhvaća sva geodetska mjerenja koja su u vezi s prijenosom podataka na teren i obrnuto, te održavanje svih iskolčenih oznaka na terenu u cijelom razdoblju od početka radova do predaje svih radova investitoru. Obračun paušalno.</t>
  </si>
  <si>
    <t>paušalno</t>
  </si>
  <si>
    <t>m2</t>
  </si>
  <si>
    <t>PRIPREMNI RADOVI UKUPNO:</t>
  </si>
  <si>
    <t>Strojni iskop u materijalu B kategorije  s utovarom u prijevozno sredstvo i prijevozom na stalnu deponiju. Pretpostavlja se da je 50 % A kat  i 50 % B kat materijala. Obračun po m3 stvarno iskopanog materijala u sraslom stanju.</t>
  </si>
  <si>
    <t>A kat</t>
  </si>
  <si>
    <r>
      <rPr>
        <sz val="10"/>
        <rFont val="Arial Narrow"/>
        <family val="2"/>
        <charset val="238"/>
      </rPr>
      <t>m</t>
    </r>
    <r>
      <rPr>
        <vertAlign val="superscript"/>
        <sz val="10"/>
        <rFont val="Arial Narrow"/>
        <family val="2"/>
        <charset val="238"/>
      </rPr>
      <t>3</t>
    </r>
  </si>
  <si>
    <t>Strojni iskop temeljnih stopa potpornog zida u materijalu A i B kategorije  s utovarom u prijevozno sredstvo i prijevozom na stalnu deponiju. Pretpostavlja se da je 50 % A kat  i 50 % B kat materijala. Obračun po m3 stvarno iskopanog materijala u sraslom stanju.</t>
  </si>
  <si>
    <t>Izrada nosivog sloja od zrnatog kamenog materijala (tampon).</t>
  </si>
  <si>
    <t>Rad obuhvaća dobavu, dopremu, razastiranje i zbijanje zrnatog kamenog materijala (tampona).</t>
  </si>
  <si>
    <t>Debljina sloja zrnatog kamenog materijala iznosi</t>
  </si>
  <si>
    <t>- kolnička konstrukcija 20 cm</t>
  </si>
  <si>
    <t>- za nogostup 15 cm</t>
  </si>
  <si>
    <t>Obračun u m³ stvarno ugrađenog materijala u zbijenom stanju.</t>
  </si>
  <si>
    <t>Izrada nasipa iza temelja i zidova te ruba iskopa (vanjska strana zida) probranim materijalom iz iskopa ili materijalom sa pozajmišta u visini od cca 60.0 cm mjereno od dna temelja. Obračun po m3 materijala u zbijenom stanju.</t>
  </si>
  <si>
    <t>ZEMLJANI RADOVI UKUPNO:</t>
  </si>
  <si>
    <t>ARMIRANOBETONSKI RADOVI</t>
  </si>
  <si>
    <t xml:space="preserve">Dobava materijala i ugradnja betonske ploče debljine 10.0 cm, klase C 25/30 kao opločnika oko zgrade. U jediničnu cijenu ove stavke uključeno je i čišćenje i , doprema i ugradnja betona, zbijanje i ravnanje te njega betona po ugradnji. Obračun u m³ ugrađenog betona. </t>
  </si>
  <si>
    <t xml:space="preserve">Betoniranje temelja potpornih zidova. Dobava i ugradnja betona klase C30/37 u temelje potpornih zidova. Betoniranje se izvodi u dvostranoj oplati. U cijenu ove stavke uključeni su troškovi nabave i dopreme svega potrebnog materijala, izrada i postavljanje oplate sa svim potrebnim razupiranjima, ukrućenjima, skidanje i čišćenje oplate nakon upotrebe, kao i kompletna doprema i ugradnja betona, izravnavanje do kote prema projektu, zaštita i njega betona, te sav ostali potreban materijal. Obračun u m³ ugrađenog betona. </t>
  </si>
  <si>
    <t xml:space="preserve">Betoniranje potpornih zidova obloženih poluobrađenim lomljenim kamenom prema detalju iz projekta. Dobava i ugradnja betona klase C30/37 u potporne zidove, lomljenog kamena prosječne debljine 10 - 15 cm. Betoniranje se izvodi u jednostranoj/dvostranoj oplati. U cijenu ove stavke uključeni su troškovi nabave i dopreme svega potrebnog materijala, izrada i postavljanje oplate sa svim potrebnim razupiranjima, ukrućenjima, skidanje i čišćenje oplate nakon upotrebe, kao i kompletna doprema i ugradnja betona, zaštita i njega betona, te sav ostali potreban materijal. Obračun u m³ ugrađenog betona. </t>
  </si>
  <si>
    <t>m²</t>
  </si>
  <si>
    <t>Betoniranje AB stubišta između dvaju platoa oslonjenog na obrubne kameno-betonske zidove.</t>
  </si>
  <si>
    <t>Rad obuhvaća dobavu i dopremu materijala,  izradu potrebne oplate, te betoniranje AB stubišta prema projektu betonom C 30/39.</t>
  </si>
  <si>
    <t>Armatura se obračunava zasebno.</t>
  </si>
  <si>
    <t>Obračun po m³ stvarno ugrađenog betona.</t>
  </si>
  <si>
    <t>m³</t>
  </si>
  <si>
    <t>Betoniranje kratkog AB stubišta između prilaza i odmorišta.</t>
  </si>
  <si>
    <t>Dobava, izrada i ugradnja armature. Obračun se vrši po kg ugrađene armature.</t>
  </si>
  <si>
    <t>kg</t>
  </si>
  <si>
    <t>Izrada procjednica od PVC procjednih cijevi fi 50 mm, na razmaku od 2.50 m. Cijevi se postavljaju cca 20 iznad gotovog terena. Za vrijeme ugradnje betona, cijevi trebaju biti dobro osigurane protiv pomicanja i mogućeg oštećenja. Nakon skidanja oplate potpornog zida, potrebno je postaviti mrežicu na procjednice te je učvrstit kako prilikom procjeđivanja oborinske vode kroz procjednice nebi došlo do izlaska filterskog sloja kroz postavljeni otvor procjednice. Obračun po komadu.</t>
  </si>
  <si>
    <t>ARMIRANOBETONSKI RADOVI UKUPNO:</t>
  </si>
  <si>
    <t>IV.</t>
  </si>
  <si>
    <t>ZIDARSKI RADOVI</t>
  </si>
  <si>
    <t>Ugradnja tipskih cestovnih betonskih rubnjaka dim. 15×25 cm.</t>
  </si>
  <si>
    <t>Rad obuhvaća dobavu i dopremu materijala te ugradnju tipskih cestovnih betonskih rubnjaka dim. 15×25 cm na betonsku podlogu C 12/15, te fugiranje sljubnica cementnim mortom tijekom izrade.</t>
  </si>
  <si>
    <t>Obračun u m' stvarno postavljenih rubnjaka.</t>
  </si>
  <si>
    <t>m'</t>
  </si>
  <si>
    <t>Sanacija krune visokog zida iznad prvog platoa otucanjem nestabilnog kamena, čišćenjem te učvršćivanjem cementom prema recepturi postojećem zidu a po naputku konzervatora.</t>
  </si>
  <si>
    <t>Obračun po m' saniranog zida</t>
  </si>
  <si>
    <t>ZIDARSKI RADOVI UKUPNO:</t>
  </si>
  <si>
    <t>V.</t>
  </si>
  <si>
    <t>OSTALO</t>
  </si>
  <si>
    <t>Nabava, ugradnja, instalacija i programiranje podizne daljinski upravljanje rampe za prilaz poligonima 
 - Rampa s elektromotorom, centralom i bravom za blokiranje (Prometna barijera - letva d&lt;5m, zaštitna guma s obilježjima, prijemni modul s antenom, rasvjeta letve rampe).
 - Modul daljinskog upravljanja s daljinskim upravljačima (kom. 10)
 - GSM komunikator za upravljanje rampom putem telefonskih i mobilnih uređaja
 - Bežična fotoćelija sa stupom i podni stup za podupiranje letve rampe
 - Iskop i betoniranje podloge za rampu i napojni kabel sa zaštitom za napajanje rampe
Obračun po kompletu.</t>
  </si>
  <si>
    <t>kpl.</t>
  </si>
  <si>
    <t xml:space="preserve">Nabava i ugradnja prometnih znakova na pocinčanom vertikalnom stupu visine 2,40m  </t>
  </si>
  <si>
    <t>znak C35-parkiralište</t>
  </si>
  <si>
    <t>dopunska ploča E09- smjer lijevo</t>
  </si>
  <si>
    <t>dopunska ploča " za vozila županije"</t>
  </si>
  <si>
    <t>OSTALI RADOVI UKUPNO</t>
  </si>
  <si>
    <t xml:space="preserve">REKAPITULACIJA </t>
  </si>
  <si>
    <t xml:space="preserve">ZIDARSKI RADOVI </t>
  </si>
  <si>
    <t>OSTALI RADOVI</t>
  </si>
  <si>
    <t>PDV 25%</t>
  </si>
  <si>
    <t xml:space="preserve">  objekti</t>
  </si>
  <si>
    <t xml:space="preserve">  elektro.</t>
  </si>
  <si>
    <t xml:space="preserve">  grupa</t>
  </si>
  <si>
    <t xml:space="preserve">  stavka</t>
  </si>
  <si>
    <t>opis radova</t>
  </si>
  <si>
    <t xml:space="preserve"> jed.mj.</t>
  </si>
  <si>
    <t>količina</t>
  </si>
  <si>
    <t>jedinična cijena</t>
  </si>
  <si>
    <t>ukupno-eura</t>
  </si>
  <si>
    <t xml:space="preserve">                                  PARK BONINOVO</t>
  </si>
  <si>
    <t>Važne napomene!!!</t>
  </si>
  <si>
    <t>Prije davanja ponude potrebno je provijeriti sve računske radnje unutar Excel filea. 
Troškovnik obuhvaća sve radove</t>
  </si>
  <si>
    <t>Iskazana cijena je bez PDV-a, isti se obračunava prema važečim zakonskim propisima</t>
  </si>
  <si>
    <t>Jedinične cijene ponuđene u Troškovniku su fiksne i nepromjenjive za cijelo vrijeme trajanja radova te se smatraju potpuno uključivim vrijednostima radova pojedinih stavki, uključujući sve troškove i izdatke koji mogu biti potrebni za izvođenje stavke, kao što su:</t>
  </si>
  <si>
    <t>· troškovi koji se odnose na sav potrebni rad, materijal, privremene priključke na potrebnu infrastrukturu, režijske troškove do primopredaje, </t>
  </si>
  <si>
    <t>· troškovi materijala, dobave i transporta do mjesta ugradnje - montaže uključujući troškove specijaliziranog transporta i druge slične troškove,</t>
  </si>
  <si>
    <t>· troškovi radne snage za redovni i eventualni prekovremeni rad,</t>
  </si>
  <si>
    <t>· troškovi izrade, korištenja i demontaže svih pomoćnih, radnih, prilaznih, zaštitnih skela i ograda, te kompetne zaštite postojećih prostora i instalacija</t>
  </si>
  <si>
    <t>· troškovi nabave, dopreme, istovara i uskladištenja na gradilištu, unutarnjeg vertikalnog i horizontalnog transporta na gradilištu cjelokupnog materijala (bez obzira na težinu i mikrolokaciju) kao i predmeta i uređaja predviđenih za ugradbu i montažu, uključivo svu potrebnu mehanizaciju i dozvole.</t>
  </si>
  <si>
    <t>· troškovi pripremnih radova organizacije gradilišta te eventualni troškovi vezani za zauzeće prometne površine, prometna rješenja za vrijeme izvođenja radova, projekt organizacije gradilišta, privremene preregulacije prometa i slično, uključivo ishođenje svih potrebnih dozvola</t>
  </si>
  <si>
    <t>· troškovi čišćenja objekata tijekom građenja bez obzira na broj, vrstu i površinu čišćenja,</t>
  </si>
  <si>
    <t>· troškovi uređenja gradilišta po završetku radova s otklanjanjem svih otpadaka, odvozom šute, ostataka građevinskog materijala, inventara, pomoćnih objekata i slično,</t>
  </si>
  <si>
    <t>· svi troškovi štemanja, bušenja i sitnih građevinskih radova bez obzira na obujam i vrstu</t>
  </si>
  <si>
    <t>· svi troškovi zaštite izvedenih radova bez obzira na obujam i vrstu,</t>
  </si>
  <si>
    <t>· svi troškovi propisanih mjera zaštite na radu i zaštite od požara, kojih se Izvođač obvezan pridržavati,</t>
  </si>
  <si>
    <t>· troškovi osiguranja tijekom izvedbe radova kod jednog od osiguravajućih društava, koji uključuju i troškove osiguranja susjednih objekata, prolaznika, pacijenata i osoblja, odnosno štete koje mogu nastati uslijed izvođenja radova te troškove osiguranja od elementarnih i drugih nepogoda, kao i krađa,</t>
  </si>
  <si>
    <t>· troškovi svih potrebnih prethodnih i tekućih ispitivanja materijala i pribavljanja potrebne dokumentacije i potrebnih atesta, kojima se dokazuje kakvoća i kvaliteta izvedenih radova i ugrađenih proizvoda i materijala, a koji su potrebni za provođenje tehničkog pregleda i dobivanja uporabne dozvole,</t>
  </si>
  <si>
    <t xml:space="preserve">· troškovi obuke predstavnika investitora za korištenje ugrađene opreme od strane ovlaštenih servisera
</t>
  </si>
  <si>
    <t>· troškovi svih kontrolnih ispitivanja u okviru vrsta i obima predviđenih zakonima,  normama, pravilnicima i projektom</t>
  </si>
  <si>
    <t>· troškovi potrebnog skladišnog prostora na gradilištu, garderobe za radnike, prostora sa svim instalacijama (el. energija, Internet, grijanje i halđenje) za nesmentan rad nadzornog inženjera i sastanke, i sl.,</t>
  </si>
  <si>
    <t>· troškovi koji nastanu uslijed vremenskih neprilika,</t>
  </si>
  <si>
    <t>odnosno, uključuju sve troškove, opće rizike, obveze i odgovornosti koje su specificirane ili implicirane u dokumentaciji na kojoj se ponuda temelji.</t>
  </si>
  <si>
    <t>Pretpostavlja se da su svi troškovi uspostavljanja, organizacije i zatvaranja gradilišta, zarade izvođača radova te sva davanja,  naknade  i obveze izvođača radova jednako raspoređeni kroz jedinične cijene.</t>
  </si>
  <si>
    <t>U cijenu ponude bez poreza na dodanu vrijednost moraju biti uračunati svi troškovi i popusti.</t>
  </si>
  <si>
    <r>
      <rPr>
        <b/>
        <u/>
        <sz val="10"/>
        <rFont val="Arial Narrow"/>
        <family val="2"/>
        <charset val="238"/>
      </rPr>
      <t xml:space="preserve">Općenito - obveze izvođača radova
</t>
    </r>
    <r>
      <rPr>
        <sz val="10"/>
        <rFont val="Arial Narrow"/>
        <family val="2"/>
        <charset val="238"/>
      </rPr>
      <t xml:space="preserve">Ovaj troškovnik je sastavni dio tehničkog opisa i projektne dokumentacije,  i s njima čini jedinstvenu cjelinu.
</t>
    </r>
  </si>
  <si>
    <t>Prije davanja konačne ponude obavezno izvršiti upoznavanje s predmetnom projektnom dokumentacijom (posebni i tehnički uvjeti izvođenja, tehnički opis, nacrti), te tražiti eventualna pojašnjenja prije zaključivanja ponude.</t>
  </si>
  <si>
    <t>Ponuditeljima se preporuča posjet gradilištu i upoznavanje s građevinom, sukladno čl. 238. ZJN 2016. za slučaj ako se ponude mogu sastaviti tek nakon obilaska lokacije ili nakon neposrednog pregleda na licu mjesta dokumenata koji potkrjepljuju dokumentaciju o nabavi, kako bi se svi zainteresirani gospodarski subjekti mogli upoznati sa svim informacijama potrebnima za izradu ponude.</t>
  </si>
  <si>
    <t>Za sve eventualne primjedbe u pogledu izvođenja i troškovnika, obratiti se prije davanja ponude naručitelju.</t>
  </si>
  <si>
    <t>Sve stavke troškovnika bez obzira dali je to naglašeno ili ne odnose se na dobavu, dopremu i ugradnju svog potrebnog materijala i opreme, te ugradnju do pune pogonske funkcionalnosti.</t>
  </si>
  <si>
    <t>Cijena za svaku točku ovog troškovnika mora obuhvatiti dobavu, montažu, spajanje, te dovođenje u stanje potpune funkcionalnosti.</t>
  </si>
  <si>
    <t>U cijenu također ukalkulirati sav potreban spojni, montažni, pridržni i ostali materijal potreban za potpuno funkcioniranje.</t>
  </si>
  <si>
    <t xml:space="preserve">Sav građevinski materijal,  te uređaji i oprema se dobavljaju i dopremaju, a sav potreban rad se izvodi u skladu s tehničkim opisom (općim, tehničkim i posebnim uvjetima gradnje) i u skladu s opisima u pojedinim stavkama ovog troškovnika.      </t>
  </si>
  <si>
    <t>Jedinična cijena za radove iz pojedinih stavaka ovog troškovnika sadrži sav potreban rad i materijal, ukrcaj, prekrcaj, vanjske i unutrašnje transporte i sve potrebne pripomoći da se stavka izvede u cijelosti prema opisu dotične stavke u troškovniku i opisima odnosnih radova u tehničkom opisu.</t>
  </si>
  <si>
    <t>U stavkama ovog troškovnika pojedini termini imaju slijedeće značenje:</t>
  </si>
  <si>
    <t>Pod terminom "dobava" se podrazumijeva ukupna cijena dobave osnovnih materijala, proizvoda i opreme, te uskladištenje na gradilištu.</t>
  </si>
  <si>
    <t>Pod terminom "doprema" se podrazumijeva ukupna cijena dopreme osnovnih materijala, proizvoda i opreme do mjesta ugradnje.</t>
  </si>
  <si>
    <t xml:space="preserve">Pod terminom "ugradnja" ili "montaža" se podrazumijeva cijena raznašanja duž rova ili u građevinu, spuštanje u rov ili u građevinu, poravnanje i učvršćenje po pravcu i niveleti na pripremljenu podlogu, te ugradnja ili montaža cijevi, fazonskih komada, armatura, opreme i uređaja u predviđen položaj, stručne upute proizvođača, sva tvornička i gradilišna ispitivanja, te puštanje u probni rad. </t>
  </si>
  <si>
    <t>Obračun svih radova i količina je prema stvarno izvedenim radovima i količinama evidentiranim u građevinskoj knjizi izrađenoj u ACadu, sukladno Ugovoru o građenju.</t>
  </si>
  <si>
    <t>Izvođač je dužan uskladiti projektnu dokumentaciju sa stvarno izvedenim stanjem, te istu po završetku radova isporučiti Investitoru u dva primjerka i u otključanoj elektronskoj formi (Word, dwg, itd).</t>
  </si>
  <si>
    <t>Izvođač radova mora obvezno izvoditi radove prema izvedbenom projektu. Mora sa ostalim izvođačima i nadzorom uskladiti redosljed  izvođenja kako ne bi došlo do preklapanja s ostalim trasama. Sva takva nekoordinirana preklapanja izvođač je dužan o svom trošku otkloniti.</t>
  </si>
  <si>
    <t>U sklopu troškova izvođenja izvođač mora uključiti izradu potrebnih radioničkih nacrta i detalja, te iste dati nadzoru i projektantu na ovjeru.</t>
  </si>
  <si>
    <t>Za svu ugrađenu opremu, izvedene radove, obavljena mjerenja i ispitivanja, potrebno je ishoditi pozitivne ispitne protokole, mišljenja i potvrde o kvaliteti, odnosno usklađenosti s hrvatskom zakonskom regulativom i pravilima struke.</t>
  </si>
  <si>
    <t>Ponuđač radova mora ponuditi sve stavke iz ovog troškovnika.</t>
  </si>
  <si>
    <r>
      <rPr>
        <b/>
        <sz val="10"/>
        <rFont val="Arial Narrow"/>
        <family val="2"/>
        <charset val="238"/>
      </rPr>
      <t xml:space="preserve">Opći uvjeti
</t>
    </r>
    <r>
      <rPr>
        <sz val="10"/>
        <rFont val="Arial Narrow"/>
        <family val="2"/>
        <charset val="238"/>
      </rPr>
      <t>Ovi su uvjeti sastavni dio projekta, pa prema tome obvezni za izvoditelja.</t>
    </r>
  </si>
  <si>
    <t>Svi se radovi moraju izvesti prema nacrtima, općim uvjetima i tehničkom i troškovničkom opisu, odnosno opisu radova, te detaljima i pravilima struke, ali sve u okviru ponuđene jedinične cijene. Eventualna odstupanja treba prethodno dogovoriti s projektantom i nadzornim inženjerom za svaki pojedini slučaj. Jedinična cijena sadrži sve ono nabrojano kod opisa pojedine grupe radova, te se na taj način vrši i obračun istih. Jedinične cijene primjenjivati će se na izvedene količine bez obzira u kojem postotku iste odstupaju od količina u troškovniku.</t>
  </si>
  <si>
    <t>Izvoditelj je dužan primjenjivati sve odgovarajuće važeće zakone, tehničke propise, standarde i normative.</t>
  </si>
  <si>
    <t>Za sve se primjene i odstupanja od ovog projekta mora pribaviti pismena suglasnost nadzornog inženjera i projektanta.</t>
  </si>
  <si>
    <t>Izvoditelj je dužan prije početka izvođenja radova proučiti projekt, provjeriti na gradilištu sve mjere potrebne za njegov rad, te pregledati sve podloge prema kojima će izvoditi radove. Posebnu pozornost treba posvetiti usklađivanju građevinskih i instalacijskih radova. Ako ustanovi neka odstupanja u mjerama, nedostatke ili pogreške u podlogama, dužan je pravovremeno obavijestiti nadzornog inženjera i zatražiti rješenje. Samovoljna izmjena projekta obavljena pri izvođenju be pismene suglasnosti projektanta isključuje bilo kakvu odgovornost projektanta za tehničku ispravnost projekta odnosno cjeline.</t>
  </si>
  <si>
    <t>Sav upotrijebljeni materijal mora biti kvalitetan, odgovarati standardima, te treba imati atest o ispitivanju. Ako izvoditelj  upotrijebi materijal za koji se ustanovi da ne odgovara kvaliteti ili traženim tehničkim karakteristikama, mora se zamijeniti onim koji odgovara traženim uvjetima. Materijal mora biti u skladu sa Zakonom o građevnim proizvodima (NN 76/13, 30/14), Tehničkim propisom o građevnim proizvodima (NN 33/10, izmjene i dopune 87/10, 146/10, 81/11,100/11, 130/12,81/13, 136/14, 119/15), Zakonom o tehničkim zahtjevima za proizvode i ocjenjivanju sukladnosti (NN 80/13, 14/14).</t>
  </si>
  <si>
    <t>Sav rad mora biti kvalitetno izveden, a sve što bi se u toku rada i kasnije pokazalo nekvalitetnim, izvoditelj je dužan o svom trošku otkloniti.</t>
  </si>
  <si>
    <t>Primopredaja nakon završetka radova obavlja se u prisutnosti nadzornog inženjera i investitora.</t>
  </si>
  <si>
    <t>Garantni rok teče od dana uspješne primopredaje građevine  investitoru.</t>
  </si>
  <si>
    <t>Garantni rok na kvalitetu obavljenog posla daje izvoditelj i traje dvije godine, odnosno prema odredbi Ugovora.</t>
  </si>
  <si>
    <t>Radove smije izvoditi samo ovlašteni izvoditelj. U protivnom svu nastalu štetu snosi onaj koji je angažirao izvoditelja  koji nije ovlašten za odnosne radove.</t>
  </si>
  <si>
    <t>TEHNIČKI UVJETI  - Općenito</t>
  </si>
  <si>
    <t>Svi izvedeni radovi moraju biti unutar dopuštenih granica koje su definirane Zakonom o gradnji (NN 153/13, 20/17), Zakonom o normizaciji (NN 80/13), odnosno zakonima, tehničkim propisima, priznatim tehničkim pravilima i pravilnicima o tehničkim mjerama za izvođenje pojedinih vrsta radova.</t>
  </si>
  <si>
    <t>Sve radove treba izvesti prema opisu pojedinih stavki i uvodnih opisa pojedinih grupa radova.</t>
  </si>
  <si>
    <t>ukoliko se ukažu eventualno nejednakosti između projekta i stanja na gradilištu, izvoditelj radova je dužan pravovremeno o tome obavijestiti investitora i projektanta i zatražiti potrebna objašnjenja</t>
  </si>
  <si>
    <t>sve mjere u projektima provjeriti u naravi</t>
  </si>
  <si>
    <t>svu kontrolu vršiti bez  posebne naplate</t>
  </si>
  <si>
    <t>Materijal</t>
  </si>
  <si>
    <t>Pod tim se razumijeva samo cijena materijala, tj. dobavna cijena i to kako glavnog materijala, tako i pomoćnog veznog i slično. U tu cijenu uključena je i cijena transportnih troškova bez obzira na prijevozno sredstvo, sa svim prijenosima, utovarima i istovarima, te uskladištenje i čuvanje na gradilištu od uništenja (prebacivanje, zaštita i slično). Tu je uključeno također i davanje potrebnih uzoraka za pojedine vrste materijala.</t>
  </si>
  <si>
    <t>Jednakovrijednost proizvoda dokazuje se tehničkim svojstvima specificiranim prema normama navedenim u prilozima Tehničkog propisa o građevnim proizvodima. Zamjena jednakovrijednog proizvoda moguća je samo prilikom nuđenja. Izmjene jednakovrijednog proizvoda nakon ugovaranja nisu moguće.</t>
  </si>
  <si>
    <t>Kontrola prije ugradnje provodi se prema Tehničkom propisu o građevnim proizvodima NN 33/10, izmjene i dopune 87/10, 146/10, 81/11,100/11, 130/12,81/13, 136/14, 119/15) i pripadajućim normama: građevni proizvod se smije ugraditi u građevinu ako je sukladan zahtjevima iz projekta građevine. Neposredno prije ugradnje građevnih proizvoda obvezno se provode kontrolni postupci koji su propisani posebnim propisom odnosno koji su određeni projektom građevine za građevne proizvode. Kontrolni postupci provode se i u slučaju sumnje. Nadzorni inženjer dužan je upisom u građevinski dnevnik odrediti provedbu kontrolnih postupaka i način njihove provedbe.</t>
  </si>
  <si>
    <t>Zabranjena je ugradnja građevnog proizvoda koji je isporučen bez oznake u skladu s posebnim propisom i bez tehničke upute za ugradnju i uporabu, koji nema svojstva zahtijevana projektom ili mu je istekao rok uporabe, odnosno čiji podaci značajni za ugradnju, uporabu i utjecaj na svojstva i trajnost građevine nisu sukladni podacima određenim projektom.</t>
  </si>
  <si>
    <t>Ugradnja i održavanje građevnih proizvoda određeno projektom građevine moraju biti takvi da osiguraju ispunjavanje projektom određenih svojstava ugrađenih građevnih proizvoda i ispunjavanje drugih uvjeta iz Tehničkom propisu o građevnim proizvodima.</t>
  </si>
  <si>
    <t>Svojstva i uporabljivost građevnog proizvoda izrađenog na gradilištu utvrđuju se na način određen projektom i Tehničkim propisom o građevnim proizvodima. Podatke o dokazivanju uporabljivosti i postignutim svojstvima takvog građevnog proizvoda izvođač zapisuje u skladu s posebnim propisom o vođenju građevinskog dnevnika.</t>
  </si>
  <si>
    <t>Ugradnju građevnog proizvoda odnosno nastavak radova mora odobriti nadzorni inženjer, što se zapisuje u skladu s posebnim propisom o vođenju građevinskog dnevnika. Kod rekonstrukcije i održavanja građevine, novougrađeni građevni proizvodi moraju imati jednaka ili povoljnija svojstva od postojećih ugrađenih građevnih proizvoda odgovarajućeg mjesta ugradnje i namjene u građevini.</t>
  </si>
  <si>
    <t xml:space="preserve">Svi uređaji koji tome podliježu moraju zadovoljavati europsku direktivu ErP 2018. </t>
  </si>
  <si>
    <t>Rad</t>
  </si>
  <si>
    <t>U kalkulaciji rada treba uključiti sav rad, kako glavni, tako i pomoćni, te sav unutarnji transport. Ujedno treba uključiti sav rad oko zaštite gotovih konstrukcija i dijelova objekta od štetnog utjecaja vrućine, hladnoće i slično.</t>
  </si>
  <si>
    <t>Ukoliko je u ugovoreni termin izvršenja radova na objektu uključen i zimski odnosno ljetni period, te se neće izvođaču priznavati na ime naknade za rad pri niskoj temperaturi, dodatke materijalima za rad na niskoj temperaturi, zaštita konstrukcije od hladnoće i vrućine, te atmosferskih nepogoda, već sve mora biti uključeno u jediničnu cijenu. Za vrijeme zime izvođač treba objekt zaštititi. Svi eventualno smrznuti dijelovi moraju se ukloniti i izvesti ponovno bez bilo kakve naplate. To isto vrijedi i za zaštitu radova tokom ljeta od prebrzog sušenja uslijed visoke temperature.</t>
  </si>
  <si>
    <t>Faktori</t>
  </si>
  <si>
    <t>Na jediničnu cijenu radne snage izvođač si ima pravo zaračunati faktor prema postojećim propisima i gospodarskim instrumentimana osnovu zakonskih propisa</t>
  </si>
  <si>
    <t>Povrh toga izvođač ima faktorom obuhvatiti i slijedeće radove koji se neće zasebno platiti, bilo kao rad prema troškovniku, bilo kao naknadni rad i to:</t>
  </si>
  <si>
    <t>kompletnu režiju uprave i gradilišta, uključujući dizalice, mostove,  mehanizaciju i slično,</t>
  </si>
  <si>
    <t>najamne troškove za posuđenu mehanizaciju, koju izvođač sam ne posjeduje, a potrebna mu je pri izvođenju radova,</t>
  </si>
  <si>
    <t xml:space="preserve">sva ispitivanja </t>
  </si>
  <si>
    <t>uređenje gradilišta po završetku rada, sa uklanjanjem svih otpadaka, šute, ostataka građevinskog materijala, inventara, pomoćnih objekata i sl.</t>
  </si>
  <si>
    <t>uskladištenje materijala i elemenata za obrtničke i instalaterski radove do njihove ugradbe.</t>
  </si>
  <si>
    <t>Nikakvi režijski sati ni posebne naplate po navedenim radovima neće se posebno priznati, jer sve ovo ima biti uključeno faktorom u jediničnu cijenu. Prema ovom uvodu i opisu stavaka i grupi radova, treba sastaviti jediničnu cijenu za svaku stavku troškovnika.Sve radove izvesti od prvorazrednog materijala prema opisu, pismenim naređenjima, ali u okviru ponuđene jedinične cijene. Sve štete učinjene prigodom rada na vlastitim ili tuđim radovima imaju se ukloniti na račun počinitelja.Svi nekvalitetni radovi imaju se otkloniti i zamjeniti ispravnima, bez bilo kakve odštete od strane investitora.Jedinična cijena ih sadrži, te se na taj način vrši i obračun istih</t>
  </si>
  <si>
    <t>Jedinične cijene primjenit će se na izvedene količine, bez obzira u kojem postotku iste odstupaju od količina u troškovniku. Ukoliko investitor odluči da neki rad ne izvodi, izvođač nema pravo na odštetu ako mu je investitor pravovremeno o tome dao obavijest. Izvedeni radovi moraju u cijelosti odgovarati opisu u troškovniku, a u tu svrhu investitor ima pravo od izvođača tražiti prije početka radova uzorke, koji se čuvaju u upravi gradilišta, te izvedeni radovi moraju istima u cijelosti odgovarati.</t>
  </si>
  <si>
    <t>RAZVODNI ORMARI I DOVODNI KABELI</t>
  </si>
  <si>
    <t>U svaku stavku treba ukalkulirati sljedeće troškove:
- razrada el. shema, izrada radioničkih nacrta
- skladištenje i osiguranje od otuđivanja i oštećenja
- transport do gradilišta te prijenos na mjesto ugradnje
- ugradnja na označenu poziciju na objektu uz primjenu pričvrsnog materijala
- obrada završetka kabelske žile energetskih vodova s odgovarajućim kabelskim stopicama, vijcima, podlošcima i maticama
- spajanje kabela pojedinih strujnih krugova na redne stezaljke
- podešavanje uklopnih satova, foto sklopki, bimetala na sklopnicima i slično
- ispitivanje funkcionalne ispravnosti nakon spajanja razdjeljnika na mrežu i strujne krugove.
- dobava svih naljepnica upozorenja te umetanje shema unutar ormara
- uzeti u obzir dispozicije razdjeljnika i opreme, debljine pregradnih zidova
- U svim ormarima ostaviti mjesta za 25 % rezerve</t>
  </si>
  <si>
    <t>1</t>
  </si>
  <si>
    <t>Dobava, ugradba i spajanje razdjeljnika jake struje RO PARK, tip Schrack Maxipol  ili jednakovrijedan proizvod, komplet sa cjelokupnom dole navedenom opremom te svim ožičenjima do pune funkcionalnosti:</t>
  </si>
  <si>
    <t>dimenzije razdjelnika VxŠxD 1000x750x312, poliesterni, sa krovom protiv kiše</t>
  </si>
  <si>
    <t>instalacijski prekidač karakteristike titan 50A 3P za zaštitu odvodnika prenapona klasa ggl</t>
  </si>
  <si>
    <t xml:space="preserve">odvodnici prenapona Schrack za TT sustav klasa I+II </t>
  </si>
  <si>
    <t>naponski okidač za daljinski isklop napajanja, pridruženi član</t>
  </si>
  <si>
    <t>zaštitni uređaj diferencijalne struje FID 63/4/0.03 A, 10 kA, tip: Schrack klasa AC</t>
  </si>
  <si>
    <t>automatski jednopolni minijaturni prekidač karakteristike B, In=16 A, 10kA tip: Schrack</t>
  </si>
  <si>
    <t>automatski jednopolni minijaturni prekidač karakteristike B, In=10 A, 10kA tip: Schrack</t>
  </si>
  <si>
    <t>Spremnik za dokumentaciju, samoljepljivi, A4</t>
  </si>
  <si>
    <t>motorni sklopnik snage, 3NO; 100A</t>
  </si>
  <si>
    <t>instalacijski sklopnik 2NO; 20A na din nosač</t>
  </si>
  <si>
    <t>relej bistabilni 230 Vac, 1NO, 10A</t>
  </si>
  <si>
    <t>p/f žica 1.5-16 qmm</t>
  </si>
  <si>
    <t>redne stezaljke 1.5-16 qmm</t>
  </si>
  <si>
    <t>sabirnice L1,L2,L3,N,PE, izolatori, redne stezaljke, POK kanali, zaštitne pregrade te ostali sitni montažni materijal, komplet sa spajanjem, ožičenjem i izdavanje ispitnog lista.</t>
  </si>
  <si>
    <t>RO PARK</t>
  </si>
  <si>
    <t>Proizvod prema gornjem opisu ili jednakovrijedan proizvod:
Proizvođač:____________________
Proizvod:_________________________</t>
  </si>
  <si>
    <t>2</t>
  </si>
  <si>
    <t>Dobava, ugradba i spajanje razdjeljnika jake struje RO 1-2, tip Schrack Maxipol  ili jednakovrijedan proizvod, komplet sa cjelokupnom dole navedenom opremom te svim ožičenjima do pune funkcionalnosti:</t>
  </si>
  <si>
    <t>dimenzije razdjelnika VxŠxD 500x500x420, poliesterni, sa krovom protiv kiše</t>
  </si>
  <si>
    <t>šuko priključnice</t>
  </si>
  <si>
    <t>informatičke priključnice</t>
  </si>
  <si>
    <t>RO 1-2</t>
  </si>
  <si>
    <t>Proizvod prema gornjem opisu ili jednakovrijedan proizvod:
Proizvođač:_______________________
Proizvod:_________________________</t>
  </si>
  <si>
    <t>3</t>
  </si>
  <si>
    <t>Dobava i postavljanje gradilišnih razdjeljnika opremljenih sukladno normama, štićenih ZUDS 30 mA u svakom odvodu, minimalno 6 monofaznih priključnica, 1x 32A 5P priključnica te 1x 63 A 5P priključnica, komplet s kabelskim priključnim vodovima u PVC cijevi do pune fukcionalnosti priključka. Postavljaju se 2 građevinskih priključnih razdjeljnika za objekt, od kojih je jedan razdjelni.</t>
  </si>
  <si>
    <t>4</t>
  </si>
  <si>
    <t>Svi građevinski radovi pripomoći prilikom obavljanja radova koji uključuju izrade svih vrsta utora te grubo popunjavanje istih, može bitne vanjske iskope koji su predviđeni dokumentacijom za vodove jake i slabe struje odnosno sustava zaštite od djelovanja munje. Uvidom u dokumentaciju te izvidom na terenu izvođač daje cijenu "ključ u ruke" kao cijelokupan paušal za sve radove.</t>
  </si>
  <si>
    <t>5</t>
  </si>
  <si>
    <t>Dobava, ugradba i spajanje kabelskog voda (kabel za vanjsko-podzemno polaganje) bakar 5x25 mm2, od RO DISTRIBUCIJA do RO PARK, sve komplet sa potrebnim PVC samogasivim zaštitnim cijevima/PEHD te svim sitnim spojnim i montažnim materijalom uključivo spajanje na oba kraja do pune funkcionalnosti.</t>
  </si>
  <si>
    <t>m</t>
  </si>
  <si>
    <t>6</t>
  </si>
  <si>
    <t>Dobava, ugradba i spajanje kabelskog voda (kabel za vanjsko-podzemno polaganje) bakar 5x4 mm2, od RO PARK do RO 2, sve komplet sa potrebnim PVC samogasivim zaštitnim cijevima/PEHD te svim sitnim spojnim i montažnim materijalom uključivo spajanje na oba kraja do pune funkcionalnosti.</t>
  </si>
  <si>
    <t>7</t>
  </si>
  <si>
    <t>Dobava, ugradba i spajanje kabelskog voda (kabel za vanjsko-podzemno polaganje) bakar 5x4 mm2, od RO PARK do RO 1 sve komplet sa potrebnim PVC samogasivim zaštitnim cijevima/PEHD te svim sitnim spojnim i montažnim materijalom uključivo spajanje na oba kraja do pune funkcionalnosti.</t>
  </si>
  <si>
    <t>8</t>
  </si>
  <si>
    <t>Dobava, ugradba i spajanje kabelskog voda (kabel za vanjsko-podzemno polaganje) bakar 5x10 mm2, od RO PARK do prvog rasvjetnog stupa, pa metodom "šivanja" do svakog sljedećeg, sve komplet sa potrebnim PVC samogasivim zaštitnim cijevima/PEHD te svim sitnim spojnim i montažnim materijalom uključivo spajanje na oba kraja do pune funkcionalnosti.</t>
  </si>
  <si>
    <t>9</t>
  </si>
  <si>
    <t>Dobava, ugradba i spajanje bakrenog užeta Cu 35 mm2 u svrhu uzemljenja rasvjetnih stupova.</t>
  </si>
  <si>
    <t>10</t>
  </si>
  <si>
    <t>Dobava, ugradba i spajanje CSI zaštitne cijevi koja podnosi teža opterećanja.</t>
  </si>
  <si>
    <t>UKUPNO 1.1.:</t>
  </si>
  <si>
    <t xml:space="preserve">INSTALACIJSKI VODOVI TE OPREMA </t>
  </si>
  <si>
    <t>Izvođač je dužan prije početka radova upoznati se u potpunosti sa organizacijom poslovnog objekta, projektom el. instalacije i željama Investitora</t>
  </si>
  <si>
    <t>U stavkama koje obrađuju strujne krugove, uz nabavu i montažu kabela, obuhvaćeno je i spajanje kabela na oba kraja te u razvodnim kutijama. Stavkama trebaju biti predviđeni i svi građevinski radovi kao što su izrade utora te grubo popunjavanje ako je isto potrebno te eventualni iskopi .</t>
  </si>
  <si>
    <t>U svim stavcima gdje se spominje polaganje kabela po postojećim zidovima izvan prostora spuštenog stropa, uključena je izrada šliceva i rupa za spojne p/ž kutije u postojećem zidu, te njihovo zatvaranje nakon polaganja kabela, produžnom žbukom.</t>
  </si>
  <si>
    <t>Svi elementi instalacije koje ugrađuje Izvođač moraju imati potrebne izjave o sukladnosti izdate od ovlaštene organizacije u Hrvatskoj.</t>
  </si>
  <si>
    <t xml:space="preserve">U svim stavkama gdje se spominje oprema, treba biti obuhvačena nabava, doprema na gradilište, montaža i spajanje. </t>
  </si>
  <si>
    <t xml:space="preserve">Elementi instalacije kao sklopke, priključnice, tipkala i sl. trebaju biti istog proizvođača modularne izvedbe. U stavkama gdje se spominju Kompleti za smještaj određenog broja modula, uzeti u obzir, nabavu i montažu kutije, nosivog okvira i pokrovne ploče (ukrasne maske). </t>
  </si>
  <si>
    <t xml:space="preserve">Za sve direkte izvode kao i one gdje idu priključnice potrebno je u cijenu ukalkulirati pripadajuću kutiju radi jednostavnije montaže. U svim stavkama moraju biti uključeni utori te sav spojni i montažni materijal.
U cijenu prekidača ukalkulirati potrebne troškove, interijerist će odabrati boju mikroinstalacijskih elemenata. Sav spojni i montažni materijal s kutijama je sastavni dio ponuđenih stavki. 
</t>
  </si>
  <si>
    <t xml:space="preserve">Izrada izvoda kabelskim vodom bakar 3/5x1.5 qmm za napajanje vanjskih rasvjetnih tijela (stupića na gornjoj kaskadi), komplet sa samogasivom zaštitnom cijevi te svim sitnim spojnim i montažnim materijalu. Predmetni vodič polaže se iz razdjelnika jake struje do rasvjetnog tijela sukladno projektu. </t>
  </si>
  <si>
    <t xml:space="preserve">Izrada izvoda, komplet sa svim razvodnim kutijama, PVC cijevi te svim sitnim spojnim i montažnim materijalu. Polažu se kabelski vodovi: </t>
  </si>
  <si>
    <t xml:space="preserve">vatrootporni kabelski vod NHXH E90 3x1.5 qmm od GRO do JPR/tipkalo za isklop napajanja </t>
  </si>
  <si>
    <t>Dobava, ugradba i spajanje jednopolnog prekidača IP 55 koji se postavlja u modulnu kutiju, sve komplet sa podžbuknom kutijom, nosivim okvirom te sitnim spojnim i montažnim materijalom.</t>
  </si>
  <si>
    <t>Dobava, ugradba i spajanje tipkala za isklop glavnog napajanja IP65 izvedba žute boje sukladno mikrolokacijama u projektu.</t>
  </si>
  <si>
    <t>UKUPNO 1.2:</t>
  </si>
  <si>
    <t>ELEKTRIČNA RASVJETA</t>
  </si>
  <si>
    <r>
      <rPr>
        <b/>
        <sz val="10"/>
        <rFont val="Arial Narrow"/>
        <family val="2"/>
        <charset val="238"/>
      </rPr>
      <t xml:space="preserve">U sve dole navedene uređaje uključiti sljedeće troškove:
</t>
    </r>
    <r>
      <rPr>
        <sz val="10"/>
        <rFont val="Arial Narrow"/>
        <family val="2"/>
        <charset val="238"/>
      </rPr>
      <t xml:space="preserve">- nakon dobave i isporuke na gradilište od strane investitora osigurati skladištenje i osiguravanje od otuđivanja i oštećenja; transport do gradilišta te prijenos na mjesto ugradnje; ugradnja na predviđenu poziciju uz primjenu pričvrsnog pribora te spajanje vijcima, kukama i sl. svih rasvjetnih tijela koje dobavlja investitor. 
</t>
    </r>
  </si>
  <si>
    <t>Cestovna svjetiljka, kućište i nosač izrađeni od tlačno lijevanog aluminija, stupanj IP zaštite cjelokupne svjetiljke (optičkog dijela svjetiljke i LED predspojne naprave) min. IP66, stupanj IK zaštite cjelokupne svjetiljke min. IK08, izvedba sa ravnim kaljenim zaštitnim staklom (ULOR = 0%), izvedba sa sustavom optičkih leća direktno preko LED izvora svjetlosti, postavljanje na stup/konzolu promjera 60 mm, temperaturno područje rada: raspon radne temperature ambijenta Ta od -40°C do +50°C, integrirana zaštita od prenapona unutar LED drivera ≥ 4 kV, Karakteristike LED modula: cestovna asimetrična optika, ULOR ≤ 0,0%, efektivni svjetosni tok ili svjetlosni tok svjetiljke s uračunatim gubicima u optičkom sustavu: 3570 lm, svjetlotehnička efikasnost svjetiljke min 115m/W, ukupna startna snaga svjetiljke (LED modul+predspoj): max: 30W, predspoj sa automatskom autonomnom regulacijom snage, temperatura boje svjetlosti 3000K, uzvrat boje (Ra) minimalno 70, trajnost LED modula i drivera: minimalno 100.000h uz održavanje 80% inicijalnog svjetlosnog toka svih svjetiljki i maksimalni ispad svjetiljki 10% (oznaka L80B10), ENEC certifikat</t>
  </si>
  <si>
    <t xml:space="preserve">dobava  </t>
  </si>
  <si>
    <t>ugradba i spajanje</t>
  </si>
  <si>
    <t>Cestovna svjetiljka, kućište i nosač izrađeni od tlačno lijevanog aluminija, stupanj IP zaštite cjelokupne svjetiljke (optičkog dijela svjetiljke i LED predspojne naprave) min. IP66, stupanj IK zaštite cjelokupne svjetiljke min. IK08, izvedba sa ravnim kaljenim zaštitnim staklom (ULOR = 0%), izvedba sa sustavom optičkih leća direktno preko LED izvora svjetlosti, postavljanje na stup/konzolu promjera 60 mm, temperaturno područje rada: raspon radne temperature ambijenta Ta od -40°C do +50°C, integrirana zaštita od prenapona unutar LED drivera ≥ 4 kV, Karakteristike LED modula: cestovna asimetrična optika, ULOR ≤ 0,0%, efektivni svjetosni tok ili svjetlosni tok svjetiljke s uračunatim gubicima u optičkom sustavu: 2540 lm, svjetlotehnička efikasnost svjetiljke min 125m/W, ukupna startna snaga svjetiljke (LED modul+predspoj): max: 20W, predspoj sa automatskom autonomnom regulacijom snage, temperatura boje svjetlosti 3000K, uzvrat boje (Ra) minimalno 70, trajnost LED modula i drivera: minimalno 100.000h uz održavanje 80% inicijalnog svjetlosnog toka svih svjetiljki i maksimalni ispad svjetiljki 10% (oznaka L80B10), ENEC certifikat,</t>
  </si>
  <si>
    <t>Rasvjetni stup visine 4m, cijevni dekorativni, obojan u RAL svjetiljke fi60</t>
  </si>
  <si>
    <t>Obostrana konzola za montažu svjetiljki A1 i A2, kut između krakova 180°</t>
  </si>
  <si>
    <t>Svjetiljka reflektor, dekorativna u antracit boji.
Materijal: Aluminij
Završna obrada: siva antracit RAL 7021
Vrsta difuzora: serigrafirano staklo
Vrsta svjetiljke: LED
Temperatura boje: 3000K
CRI: &gt;80
LB faktor: L80B20 - 50.000h
Fotobiološki rizik: RG0
Potrošnja energije (Watt): 10
Lumen: 1200
Stvarni lumen: 672
Napajanje: integrirano
IP66, IK06
Dimenzije: 220x110x80
MSP - premaz protiv morske soli
Po potrebi sa ili bez integrirane razvodne kutije</t>
  </si>
  <si>
    <t>Svjetiljka dekorativna, rasvjetni stupić u antracit boji, pravokutnog oblika.
Materijal: Aluminij
Završna obrada: siva antracit RAL 7021
Tip obrade: kataforeza
Vrsta difuzora: serigrafirano staklo
Vrsta svjetiljke: LED
Temperatura boje: 3000K
CRI: &gt;80
LB faktor: L80B20 - 50.000h
Fotobiološki rizik: RG0
Potrošnja energije (Watt): 3
Lumen: 500
Stvarni lumen: 250-260
Dimenzije: V600mm, D90mm, Š60mm
MSP - premaz protiv morske soli</t>
  </si>
  <si>
    <t>UKUPNO 1.3:</t>
  </si>
  <si>
    <t xml:space="preserve">TEL/INFORMATIČKA INSTALACIJA </t>
  </si>
  <si>
    <t>Napomena:</t>
  </si>
  <si>
    <t xml:space="preserve">U sve dole navedene stavke treba uključiti sitni spojni i montažni a nespecificirani materijal kao što su termoskupljajući bužiri, konektori i sl. 
Dovodni priključni kabel kao i eventualna aktivna priključna oprema u potpunosti su u obvezi TK operatera, a što je obuhvaćeno ugovorom o TK priključku između operatera i Investitora.
Sva eventualna aktivna mrežna informatička oprema biti će predmetom posebne narudžbe, izvan postojećeg troškovnika, a prema stvarnim potrebama Investitora.
</t>
  </si>
  <si>
    <r>
      <rPr>
        <sz val="10"/>
        <rFont val="Arial Narrow"/>
        <family val="2"/>
        <charset val="238"/>
      </rPr>
      <t>Dobava, polaganje i spajanje LAN kabela S/FTP 4x2x0.6qmm Cat 6 za vanjsko polaganje, komplet sa PVC samogasivim cijevima.</t>
    </r>
    <r>
      <rPr>
        <b/>
        <sz val="10"/>
        <rFont val="Arial Narrow"/>
        <family val="2"/>
        <charset val="238"/>
      </rPr>
      <t xml:space="preserve"> </t>
    </r>
    <r>
      <rPr>
        <sz val="10"/>
        <rFont val="Arial Narrow"/>
        <family val="2"/>
        <charset val="238"/>
      </rPr>
      <t>Kabeli se polažu iz pripadajućeg komunikacijskog ormara prema inf. priključnicama, bežičnm pristupnim točkama (wi-fi), a sve sukladno projektu.</t>
    </r>
  </si>
  <si>
    <t>Dobava, ugradba i spajanje informatičkih priključnica S/FTP Cat 6 unutar ormarića te svim sitnim i nespecificiranim radovima.</t>
  </si>
  <si>
    <t>Bežična pristupna točka (AP) 750Mbps, 1xFE PoE, 2.4/5GHz, za vanjsku ugradnju.</t>
  </si>
  <si>
    <t>Ispitivanje, mjerenje te izdavanje certificiranih protokola o istom  za svaku od trasa S/FTP vodova sukladno ISO/IEC 11801/2002 Class E. Protokole o testiranju pohraniti na CD medij te pripremiti za predaju u sklopu dokumentacije o izvedenom stanju. U papirnatom obliku izvršiti predaju 1 primjerka Investitoru za priznavanje stavke.</t>
  </si>
  <si>
    <t>UKUPNO 1.4:</t>
  </si>
  <si>
    <t>1.5.</t>
  </si>
  <si>
    <t>INSTALACIJA IZJEDNAČENJA POTENCIJALA</t>
  </si>
  <si>
    <t>Izrada izvoda za izjednačenje potencijala bakrenom p/f žicom 10 mm2 za metalne elemente poput metalne ograde i sl.</t>
  </si>
  <si>
    <t>UKUPNO 1.5.:</t>
  </si>
  <si>
    <t>1.6.</t>
  </si>
  <si>
    <t>DOKUMENTACIJA I ISPITIVANJE</t>
  </si>
  <si>
    <t>Izrada projekta izvedenog stanja od strane ovlaštenog inženjera elektrotehnike za cijelokupni objekt obuhvaćen projektom elektroinstalacija u tri primjerka te u digitalnom obliku, ulaganje jednopolnih shema u razdjelnice sa označavanjem elemenata.</t>
  </si>
  <si>
    <t>Ispitivanje električne instalacije i izrada pozitivnih ispitnih protokola od ovlaštene institucije (tvrtke) za sve radove na objektu prema projektu.</t>
  </si>
  <si>
    <t>●  otpor izolacije instaliranih vodova</t>
  </si>
  <si>
    <t>●  zaštite od indirektnog napona dodira</t>
  </si>
  <si>
    <t>● mjerenje otpora petlje</t>
  </si>
  <si>
    <t>● neprekinutosti PE vodiča</t>
  </si>
  <si>
    <t>● ispitivanje ZUDS (RCD)</t>
  </si>
  <si>
    <t>● ispitivanje rada sigurnosne rasvjete (zaseban zapisnik)</t>
  </si>
  <si>
    <t>● ispitivanje sustava za zaštitu od djelovanja munje (zaseban zapisnik)</t>
  </si>
  <si>
    <t>● ispitivanje osvjetljenosti prostora (zaseban zapisnik)</t>
  </si>
  <si>
    <t>● ispitivanje sustava za dojavu požara (zaseban zapisnik)</t>
  </si>
  <si>
    <t>● ispitivanje isklopa napajanja (zaseban zapisnik)</t>
  </si>
  <si>
    <t>● svih mjera za izjednačenje potencijala</t>
  </si>
  <si>
    <t>UKUPNO 1.6.:</t>
  </si>
  <si>
    <t>ELEKTROINSTALACIJE - PARK BONINOVO</t>
  </si>
  <si>
    <t>RASVJETNA TIJELA</t>
  </si>
  <si>
    <t>TEL/INF INSTALACIJA</t>
  </si>
  <si>
    <t xml:space="preserve">UKUPNO ELEKTROINSTALACIJE </t>
  </si>
  <si>
    <t>PDV</t>
  </si>
  <si>
    <t xml:space="preserve">SVEUKUPNO ELEKTROINSTALACIJE </t>
  </si>
  <si>
    <t xml:space="preserve">    </t>
  </si>
  <si>
    <t>1. RADOVI PRIPREME</t>
  </si>
  <si>
    <t>Osiguranje gradilišne deponije i prostorije za smještaj svog potrebnog materijala te alata i strojeva.</t>
  </si>
  <si>
    <t>1. UKUPNO RADOVI PRIPREME</t>
  </si>
  <si>
    <t>2. RADOVI VODOVODA</t>
  </si>
  <si>
    <t>2.1. ZEMLJANI RADOVI</t>
  </si>
  <si>
    <t>1.     Iskop rova za sanitarni cjevovode temeljnog razvoda navodnjavanja uz prethodno zarezivanje podloge u širini 30 cm na dijelu nogostupa i asfaltne površine.Iskop rova je širine od 30 cm te prosječne dubine do 50 cm prema situaciji iz projekta u tlu "A" i "B" kategorije. Radovi se izvode u suhom terenu bez prisustva podzemne vode tijekom gradnje.</t>
  </si>
  <si>
    <t>Iskop se predviđa strojno (95%) i ručno (5%). Strojno pomoću prikladne mehanizacije mini bager (pikamerom, električnim štemalicama, ..) i grubim planiranjem.</t>
  </si>
  <si>
    <t>Točnu kategoriju tla utvrditi će nadzorni inženjer</t>
  </si>
  <si>
    <t>na terenu prilikom iskopa. Obračun po m3 iskopanog sraslog materijala.</t>
  </si>
  <si>
    <t>strojno (95%) m3</t>
  </si>
  <si>
    <t>ručno (5%) m3</t>
  </si>
  <si>
    <t xml:space="preserve">ukupno: m3 </t>
  </si>
  <si>
    <t>2.     Iskop proširenja i produbljenja jarka za</t>
  </si>
  <si>
    <t>zasunska okna na priključnom cjevovodu  sa odbacivanjem iskopanog materijala 1 m od ruba jarka. Obračun po</t>
  </si>
  <si>
    <t>m3 iskopanog sraslog materijala.</t>
  </si>
  <si>
    <t>3.     Planiranje dna jarka svih cjevovoda do</t>
  </si>
  <si>
    <t>određene kote prema uzdužnom profilu sa</t>
  </si>
  <si>
    <t>izbacivanjem suvišnog materijala iz jarka.</t>
  </si>
  <si>
    <t>Radove izvesti sa točnošću +/-1 cm. U   količine je</t>
  </si>
  <si>
    <t>uračunato  planiranje  dna zasunskih okana.</t>
  </si>
  <si>
    <t>Obračun po m2 isplanirane površine.</t>
  </si>
  <si>
    <t>4.     Dobava i ugradnja pijeska za posteljicu</t>
  </si>
  <si>
    <t>debljine 10 cm, krupnoće zrna od 0 do 6 mm. Obračun po m3 ugrađenog pijeska.</t>
  </si>
  <si>
    <t>5.     Zatrpavanje jarka finim (sitnim) materijalom krupnoće zrna od 0 do 6 mm s nabijanjem, nakon izvedene pješčane posteljice cijevi i položenog cjevovoda. Radove izvršiti za sve vodoopskrbne cjevovode, te cijevi do hidranata i muljnih ispusta cjevovoda. Pripremljeni materijal dovesti i nasuti do 10 cm iznad tjemena cijevi, tako da se ne zatrpaju spojevi.</t>
  </si>
  <si>
    <t>Tek po uspješno završenoj tlačnoj probi zatrpati i spojeve uz</t>
  </si>
  <si>
    <t>pažljivo nabijanje lakim mehaničkim nabijačima.</t>
  </si>
  <si>
    <t>Obračun po m3 ugrađenog materijala.</t>
  </si>
  <si>
    <t>6.     Zatrpavanje preostalog dijela jarka zamjenskim</t>
  </si>
  <si>
    <t>zasipnim materijalom iz iskopa. Maksimalno zrno</t>
  </si>
  <si>
    <t>materijala ne smije biti veće od 63 mm.</t>
  </si>
  <si>
    <t>Zatrpavanje se vrši u slojevima 25 - 35 cm,</t>
  </si>
  <si>
    <t>uz nabijanje. Gornju površinu fino isplanirati.</t>
  </si>
  <si>
    <t>U    obračun    je    predviđeno    zasipanje</t>
  </si>
  <si>
    <t>materijala oko zasunskih okana.</t>
  </si>
  <si>
    <t>7.   Zatrpavanje preostalog prostora nakon izvedbe vodomjernog okana nakon montaže do visine završno uređenog terena.</t>
  </si>
  <si>
    <t>Okna se ravnomjerno bočno zasipavaju zamjenskim materijalom maksimalne krupnoće 0-40 mm. Zasipanje se izvodi u horizontalnim slojevima do najviše 30 cm, uz lagano ručno zbijanje u visini od najmanje 30 [cm] iznad tjemena priključnih cijevi i u neposrednoj blizini tijela okna od cca 20 cm, a potom uz strojno zbijanje.</t>
  </si>
  <si>
    <t>Dobru zbijenost je potrebno postići ispod intenzivno opterećenih prometnih površina, sa slijedećim parametrima zbijenosti: modul stišljivosti, Ms = 80 [MN m-2]; stupanj zbijenosti, Sz = 98 [%].</t>
  </si>
  <si>
    <t>U cijeni su svi građevinski radovi i sav materijal na ugradnji.</t>
  </si>
  <si>
    <t>8.   Nabava, dovoz  i ugradba  tamponskog nosivog sloja u jarku iznad prethodno ugrađenog sloja sitnog materijala, do visine 10 cm ispod nivelete završne podloge. Tamponski sloj se sastoji od tucanika krupnoće 0-32 mm, mehanički stabiliziranog (MS=40 MN/m2). Tamponski sloj izvesti na cjeloj duljini trase. Obračun po m3 ugrađenog materijala.</t>
  </si>
  <si>
    <t xml:space="preserve">9.     Odvoz preostalog materijala iz iskopa rova </t>
  </si>
  <si>
    <t xml:space="preserve">i okana na deponiju. U cijenu je uračunat utovar, </t>
  </si>
  <si>
    <t xml:space="preserve">prijevoz i istovar na deponiji s razastiranjem. </t>
  </si>
  <si>
    <t>Obračun po m3 odvezenog materijala u sraslom stanju iskopa.</t>
  </si>
  <si>
    <r>
      <rPr>
        <sz val="10"/>
        <rFont val="Arial"/>
        <family val="2"/>
        <charset val="238"/>
      </rPr>
      <t>Strojno/ručni iskop jame te izrada AB vodomjernog  okna za sanitarnu/</t>
    </r>
    <r>
      <rPr>
        <strike/>
        <sz val="10"/>
        <rFont val="Arial"/>
        <family val="2"/>
        <charset val="238"/>
      </rPr>
      <t>požarnu</t>
    </r>
    <r>
      <rPr>
        <sz val="10"/>
        <rFont val="Arial"/>
        <family val="2"/>
        <charset val="238"/>
      </rPr>
      <t xml:space="preserve"> vodu prosječnih svijetlih dim 120x100/100 cm  zidova i ploče d=15 cm, beton C25/30, betonski čelik Q196, 80 kg/m3 betona. U cijeni je sav rad, iskop i nosiva zbijena podloga d=15 cm, građevinski materijal, te brtvljenje cijevi na prodoru kroz okna. Obračun po ugrađenom komadu.</t>
    </r>
  </si>
  <si>
    <t>- vodomjerno okno 120x100x100 cm svijetlo s ljevanoželjeznim poklopcem dim. 60x60 cm klasa C 250</t>
  </si>
  <si>
    <t>11.     Sanacija postojećih betonskih i asfaltnih površina nakon izvedbe vodomjernog okna i priklučka na javni cjevovod. U cijeni je nabava i dobava te Izrada betonske podloge  C 25/30, debljine 15 cm i asfalta d=6 cm, BNS 22. U cijeni je nabava dobava i ugradnja betonskog željeza B500B, (80 kg/m3 betona) Q283 u gornjoj i donjoj zoni po m2 betonske podloge. Gornju površinu je potrebno poravnati pod letvu i obraditi prema preostalom dijelu nogostupa a asfaltnu površinu prema preostalom dijelu voznog traka. U cijenu uključiti sav rad i materijal potreban do potpunog dovršenja stavke.</t>
  </si>
  <si>
    <t>Obračun po m2 ugrađenog asflata.</t>
  </si>
  <si>
    <t>Obračun po m2 ugrađenog betona.</t>
  </si>
  <si>
    <t>2.2. MONTAŽERSKI RADOVI VODOVODA</t>
  </si>
  <si>
    <r>
      <rPr>
        <b/>
        <sz val="10"/>
        <rFont val="Calibri"/>
        <family val="2"/>
        <charset val="238"/>
      </rPr>
      <t>NAPOMENA</t>
    </r>
    <r>
      <rPr>
        <sz val="10"/>
        <rFont val="Calibri"/>
        <family val="2"/>
        <charset val="238"/>
      </rPr>
      <t>:</t>
    </r>
  </si>
  <si>
    <t xml:space="preserve">Dobava, prijenos i montaža kvalitetnih tlačnih PEHD, PPR vodovodnih cijevi (nazivnog tlaka PN 16, PN20 bara odnosno max. 2,0 MPa ispitnog - statičkog pritiska bez procurivanja) za toplu i hladnu sanitarnu vodu, zajedno sa pripadajućim spojnim elementima - fitinzima, brtvenim materijalom, zidnim pločama, učvršćenjima i zavješenjima, te kvalitetnom odgovarajućom standardnom izolacijom iz programa ponuđene cijevi. Min. kvalitete kao ("Aquatherm fusiotherm" DIN 1988) ili po kvaliteti jednakovrijedne cijevi s pripadajućim spojnim elementima-fitinzima (prilagođenim ventilima) i odgovarajućom izolacijom, uz obavezan atest cijevi i spoja. </t>
  </si>
  <si>
    <t>Sve isto kao osnovna stavka, samo za čelično-pocinčane vodovodne cijevi (nazivnog radnog pritiska min. 2,0MPa odnosno max. 2,4 MPa ispitnog - statičkog pritiska bez procurivanja) za toplu i hladnu sanitarnu vodu, zajedno sa pripadajućim spojnim elementima-fitinzima, brtvenim materijalom i odgovarajućom izolacijom, (obavezan atest prije izrade instalacija). Cijevi hladne i tople vode u podu, (terenu) izolirati duplim omotom dekoradel trake. Cijevi hladne i tople vode u zidnim šlicevima izolirati duplim omotom filca.</t>
  </si>
  <si>
    <t>Za sve ostalo pridržavati se uputa proizvođaća cijevi, s naglaskom na atestnu dokumentaciju koja garantira kvalitetu cijevi i spojeva sukladno Zakonu o predmetima opće uporabe NN RH br. 85/2006.</t>
  </si>
  <si>
    <t xml:space="preserve">Ponudom definirati tip nuđene cijevi i izolacije kvalitete min. predviđeno stavkom, uz obavezan uzorak i atest cijevi, spojeva i izolacije, a prije izvedbe instalacija, te odobren po nadzoru, upisom u građevinski dnevnik. </t>
  </si>
  <si>
    <t xml:space="preserve">Cijevi sumnjive kvalitete, bez odgovarajuće i orginalne atestne dokumentacije (za sanitarnu-pitku vodu), te cijevi neispravno skladištene (na otvorenom prostoru) zabranjeno je ugrađivati u vodoopskrbni sustav objekta. </t>
  </si>
  <si>
    <t xml:space="preserve">Mikrolokaciju dovoda vode pojedinih sanitarija odrediti prema projektu, izvidu na licu mjesta ili tehnološkog projekta (ili prospektnog materijala isporučioca opreme - sanitarija). </t>
  </si>
  <si>
    <t>Obračun po m' komplet ugrađene vodovodne cijevi zajedno sa fitinzima i spojnim materijalom, učvršćenjima i zavješenjima, odgovarajućom standardnom izolacijom, te pripomoć kod ugradnje, uključujući sva potrebna štemanja šliceva, popravak  prodora - pripasivanja, upotrebu pokretnih skela i sl.</t>
  </si>
  <si>
    <t xml:space="preserve">Izrada - bušenje prodora kroz a.b. konstrukciju ne odnosi se na prodore predviđene planovima oplate. </t>
  </si>
  <si>
    <t>Napomena:  Razmak pričvršćenja  i zavješenja  cijevi u svemu izvesti prema uputama proizvođača cijevi  (radi izbjegavanja savijanja-deformacije po horizontali ili vertikali izvan dozvoljenog).</t>
  </si>
  <si>
    <t>Profili cijevi odnose se isključivo na unutarnji promjer cijevi (bez debljine stijenke) kao alternativa za dimenzije u colama). Jedan col iznosi 25,399mm.</t>
  </si>
  <si>
    <t>Nabav, doprema i ugradnja PEHD PE 100, SDR 11, PN 16. Cijevi se isporučuju u kolutu Cijevi  dopremljene  na  gradilište  moraju imati ateste. Spajanje cijevi je sučeono ili elektrofuzijskim spojnicama koje su uključene u cijenu. Rov za izvedbu i polaganje cijevi je 30x50 cm (zemljani radovi), cijev se polaže na posteljicu d=10 cm i zasipava 15 cm iznad tjemena pijeskom granulacije 0-8 mm te zatrpava materijalom iz iskopa. U cijeni su šest (6) sekcijskih zasuna DN 25 mm, šest (6) prefabriciranih okna za zasune ventilska okna minimalne dimenzije okna 30 x 40 x h=30 cm, svi radovi iskopa, sav materijal, radovi montaže, radovi i materijal na sanaciji završno uređenih površina (ponuditelj je u obvezi obići lokaciju izvedbe radova).). Predviđeno je spajanje elektrofuzijskim spojnicama međusobno te prijelaznim elektrofuzijskim prijelaznicama (PE/Mesing) na navojne spojeve ili mesinganim spojnicama po izboru izvođača. U cijeni je sav rad i spojni materijal. Obračun po m' ugrađene cijevi.</t>
  </si>
  <si>
    <t>PE100, VODA, D50X4,6MM, SDR11, PN16</t>
  </si>
  <si>
    <t>PE100, VODA, D40X3,7MM, SDR11, PN16</t>
  </si>
  <si>
    <t>PE100, VODA, D32X3,0MM, SDR11, PN16</t>
  </si>
  <si>
    <t>Ventilska okna 12" Irritec 30 x 40 x h=30 cm</t>
  </si>
  <si>
    <t>Dobava i montaža čeličnih pocinčanih navojnih cijevi s mjednom armaturom, za izradu glavnih dovoda, vertikala u zidu   a fazonski komadi – fitinzi su uračunati po m' montiranog cjevovoda a mjeri se osovinski. Zaračunata je izolacija cijevi sve u m' cjevovoda. Cijevi u vanjskom terenu izolirati dekorodal trakom a u žljebovima i na vidnim mjestima navlakama "Amstrong"</t>
  </si>
  <si>
    <t xml:space="preserve">(u zidu ili podlozi poda izoliraju se s Armstrong –Tubolit SG izolacijske cijevi a pod stropom i u instalacijskim kanalima Armstrong-Armaflex AC izolacijske cijevi). Minimalna debljina izolacije u mm za profile DN 15 mm – DN 40 mm je d=15 mm, za DN 40 mm – DN 65 mm d=25 mm i za DN 65 mm – DN 125 mm je d=30 mm. </t>
  </si>
  <si>
    <t>U ovoj stavci su zaračunate i obujmice za pričvršćenje cijevi o ili u zidove i vješaljke za strop koje će se postaviti za DN 15  na razmaku od 1,5 m, pa do 5,0 m za cijevi DN 80 linearno. Zaračunata je i izrada svih utor, šliceva i kanala, proboja kroz zid, AB zid ili ploču od DN 20 do DN 80, l&lt;=20 cm te skupljanje, transport i odvoz otpada nakon radova na gradsku deponiju do 35 km.Obračun po m' montirane cijevi.</t>
  </si>
  <si>
    <t>f 25 mm</t>
  </si>
  <si>
    <t>f 32 mm</t>
  </si>
  <si>
    <t>f 40 mm</t>
  </si>
  <si>
    <t>Dobava i montaža nadžbuknog propusnog ventila iz mesinga</t>
  </si>
  <si>
    <t>na kolut/ ili kuglasti  s obostranim narezom za ugradbu na odvojcima sekundarne razvodne vodovodne i odvojke za sekundarne garniture upravljanjem navodnjavanjem. U cijeni sav rad i materijal.</t>
  </si>
  <si>
    <t>Obračun po ugrađenom komadu.</t>
  </si>
  <si>
    <t>ventil f 25 mm</t>
  </si>
  <si>
    <t>ventil f 32 mm</t>
  </si>
  <si>
    <t>ventil f 40 mm</t>
  </si>
  <si>
    <t>Ispitivanje vodovodne instalacije na probni tlak od 10 bara u prisustvu nadzornog inženjera i a prije zatvaranja u rovove žljebove i instalacijske kanale. Vršiti parcijalno po granama. Obračunati po dužnom metru montiranog cjevovoda svih profila. O ispitivanju svake grane voditi zapisnik o tlačnoj probi kojeg potpisuje predstavnik izvođača te nadzorni inženjer.</t>
  </si>
  <si>
    <t>Obračun po m' ispitanog cjevovoda svih profila.</t>
  </si>
  <si>
    <t>Dezinfekcija potpuno završene vodovodne instalacije</t>
  </si>
  <si>
    <t>s ugrađenim pripadajućim armaturama i slavinama.</t>
  </si>
  <si>
    <t>Dezinfekciju vrši ovlaštena zdravstvena služba i izdaje</t>
  </si>
  <si>
    <t>valjan atest o ispravnosti vode. Izvođač je dužan dati</t>
  </si>
  <si>
    <t>montersku pomoć pri izvođenju ovih radnji. Izvršiti</t>
  </si>
  <si>
    <t>temeljito ispiranje mreže vodom prije dezinfekcije</t>
  </si>
  <si>
    <t xml:space="preserve"> i poslije dezinfekcije, a sve po naputku sanit. tehničara.</t>
  </si>
  <si>
    <t>Dezinfekciju vršiti hiperkloriranom vodom (30 grama klora po m3 vode) s ispiranjem cjevovoda čistom vodom po završetku dezinfekcije. Obračun po m'.</t>
  </si>
  <si>
    <t>Uzimanje bakterioških uzoraka vode na svakom točećem mjestu u svrhu dobivanja atesta o kvaliteti vode. Voda mora zadovoljiti kvalitetu vode za piće.</t>
  </si>
  <si>
    <t>Izrada snimka stvarno izvedenog stanja instalacija vodovoda, . Snimak izvedenog stanja izrađuje i predaje Investitoru, krajnjem korisniku u dva tvrdo uvezana primjerka, odnosno u CD zapisu (*.dwg format zapisa).</t>
  </si>
  <si>
    <t>Svi građevinski radovi na izradi instalacija vodovoda uključujući sva probijanje i bušenje rupa prosječne veličine fi 25 - 250 mm u zidanim, betonskim i armirano-betonskim zidovima i stropovima objekta prosječne debljine 30 cm, uključujući iskop, ovješenje s materijalom za ovješenje</t>
  </si>
  <si>
    <t>štemanja, krpljenje i zatvaranje otvora nakon prolaska instalacija, dovođenje u prvobitno stanje podloge prije ugradnje instalacija te svi ostali potrebni radovi.</t>
  </si>
  <si>
    <t>U cijenu je uključeno završno čišćenje objekta nakon radova te odvoz otpada i šuta na gradsku do 30 km.</t>
  </si>
  <si>
    <t xml:space="preserve">Spajanje novoizgrađenog internih instalacija vodovoda na postojeću javnu vodovodnu mrežu preko vodomjera u vodomjernom oknu uz izvedbu priključnog cjevovoda. U radovima je uključeno ishođenje svih dozvola za prekop ulice, svi montažerski radovi. Profil priključnog cjevovoda je DN 40 mm. </t>
  </si>
  <si>
    <t xml:space="preserve"> U cijenu radova uračunat je sav potrebni spojni materijal te armature i fazonski komadi koje osigurava izvođač radova. Obračun po komplet izvedenom prespajanju. Građevinski radovi na izvedbi rova za priključni vod i vodomjernog okna su u zasebnoj stavci.</t>
  </si>
  <si>
    <t>- vodomjerni priključak DN 40 mm</t>
  </si>
  <si>
    <t>Napomena: Ovu kompletnu stavku, materijal i montažerske radove spajanja izvodi lokalno komunalno poduzeće - Vodovod.</t>
  </si>
  <si>
    <t>2. UKUPNO RADOVI VODOVOD</t>
  </si>
  <si>
    <t>3. RADOVI ODVODNJE</t>
  </si>
  <si>
    <r>
      <rPr>
        <sz val="10"/>
        <rFont val="Arial"/>
        <family val="2"/>
        <charset val="238"/>
      </rPr>
      <t xml:space="preserve">Dobava, prijenos i montaža PVC, PP drenažnih, kanalizacionih cijevi, zajedno sa fazonskim komadima i brtvenim materijalom. Fazonski komadi obračunati su u m' cijevi i ne obračunavaju se zasebno ukoliko nisu specificirani.. Međusobno spajanje odvodnih cijevi izvoditi pod kutem od 45° </t>
    </r>
    <r>
      <rPr>
        <b/>
        <sz val="10"/>
        <rFont val="Arial"/>
        <family val="2"/>
        <charset val="238"/>
      </rPr>
      <t>(spojevi pod 90° nisu dozvoljeni, osim skretanje glavnih vertikala u horizontalu prikazano u shemi)</t>
    </r>
    <r>
      <rPr>
        <sz val="10"/>
        <rFont val="Arial"/>
        <family val="2"/>
        <charset val="238"/>
      </rPr>
      <t>.
Ponudom definirati točan tip nuđene kanalizacijske cijevi. Obavezan uzorak i atest prije izrade instalacija i odobren po nadzoru, upisom u građevinski dnevnik.</t>
    </r>
  </si>
  <si>
    <t xml:space="preserve">Obračun po m' komplet ugrađene kanalizacijske cijevi zajedno sa brtvenim materijalom, uključiti potrebna pričvršćenja i zavješenja, te pripomoć kod ugradnje cijevi, uključivo sva potrebna štemanja - dorada šliceva - pripasivanja i izrada prodora, upotrebu pokretnih skela i sl.. </t>
  </si>
  <si>
    <r>
      <rPr>
        <b/>
        <sz val="10"/>
        <rFont val="Arial"/>
        <family val="2"/>
        <charset val="238"/>
      </rPr>
      <t>Napomena</t>
    </r>
    <r>
      <rPr>
        <sz val="10"/>
        <rFont val="Arial"/>
        <family val="2"/>
        <charset val="238"/>
      </rPr>
      <t xml:space="preserve">:  Razmak pričvršćenja i zavješenja cijevi u svemu izvesti </t>
    </r>
    <r>
      <rPr>
        <u/>
        <sz val="10"/>
        <rFont val="Arial"/>
        <family val="2"/>
        <charset val="238"/>
      </rPr>
      <t xml:space="preserve">prema uputama proizvođača cijevi </t>
    </r>
    <r>
      <rPr>
        <sz val="10"/>
        <rFont val="Arial"/>
        <family val="2"/>
        <charset val="238"/>
      </rPr>
      <t>(radi izbjegavanja savijanja-deformacije po horizontali ili vertikali izvan dozvoljenog). Cjevovode ugraditi na mjesta horizontala i vertikala naznačeno u projektu. U cijenu uzeti i potrebne spojnice za prelaz iz lj.ž. cijevi na odgovarajuće PP kanalizacijske cijevi.</t>
    </r>
  </si>
  <si>
    <t>4.1. ZEMLJANI RADOVI</t>
  </si>
  <si>
    <t>1.     Iskop rova za oborinske drenažne cjevovode i drenove temeljnog razvoda u širini 45 cm.Iskop rova je širine min od 40 cm do 50 cm) te prosječne dubine od 45 cm (od 40 do 50 cm) prema nacrtu iz projekta u tlu "A" i "B" kategorije. Radovi se izvode u suhom terenu  a dijelom uz prisustvo podzemne vode tijekom gradnje što je uključeno u cijenu.</t>
  </si>
  <si>
    <t>2.     Iskop proširenja i produbljenja jarka za prespajanja drenažnih cjevovoda, revizijska okna, upojne bunare, na cjevovodu oborinske odvodnje sa odbacivanjem iskopanog</t>
  </si>
  <si>
    <t>materijala 1 m od ruba jarka. Obračun po</t>
  </si>
  <si>
    <t>3.     Planiranje dna jarka svih oborinsko drenažnih infiltracijskih cjevovoda do određene kote prema situaciji u projektu sa izbacivanjem suvišnog materijala iz jarka.</t>
  </si>
  <si>
    <t>4.     Dobava i ugradnja podloge od kamenog materijala 16-32 mm za izvedbu drenžne infiltracijske odvodnje debljine 5-10 cm i polaganje geotekstila. Obračun po m3 ugrađenog kamenog materijala.</t>
  </si>
  <si>
    <t>5.    Nabava, dobava i izrada drenažnog sloja zida i drenažno-infiltracijskog jarka, upojnog bunara kamenim materijalom krupnoće zrna od 16 do 32 mm, od 32 do 64 mm, krupnolomljeni kamen od 64 do 120 mm s ručnim nabijanjem, nakon polaganja geotekstila i drenažno upojne cijevi. Radove izvršiti za sve drenažno infiltracijske cjevovode.</t>
  </si>
  <si>
    <t>Prilikom zatrpavanja prema karakterističnom poprečnom presjeku nakon završnog poravnavanja preklopiti netkani geotekstil u punoj širini rova. Sve izvesti prema detaljima iz projekta.</t>
  </si>
  <si>
    <t>kameni materijal krupnoće zrna od 16 do 32 mm</t>
  </si>
  <si>
    <t>kameni materijal krupnoće zrna od 32 do 64 mm</t>
  </si>
  <si>
    <t>kameni materijal krupnoće zrna od 64 do 120 mm</t>
  </si>
  <si>
    <t>6.     Zatrpavanje preostalog dijela jarka kamenim materijalom krupnoće zrna od 16 do 32 mm s blagim nabijanjem rućnom bibro pločom u sloju do završno uređenog terena u razini betonskog ivičnjaka 8x25/100 cm na dijelu upojno infiltracijskog drena a na dijelu drena na parking površini do razine tamponske podloge parkinga.</t>
  </si>
  <si>
    <t>Maksimalno zrno materijala ne smije biti veće od 32 mm.</t>
  </si>
  <si>
    <t>Gornju površinu završno fino isplanirati.</t>
  </si>
  <si>
    <t>7.   Nabava, dovoz  i ugradba  tamponskog nosivog sloja u jarku iznad prethodno ugrađenog sloja sitnog materijala, do visine 10 cm ispod nivelete završne podloge. Tamponski sloj se sastoji od tucanika krupnoće 0-32 mm, mehanički stabiliziranog (MS=40 MN/m2). Tamponski sloj izvesti na cjeloj duljini trase. Obračun po m3 ugrađenog materijala.</t>
  </si>
  <si>
    <t xml:space="preserve">8.     Odvoz preostalog materijala iz iskopa rova </t>
  </si>
  <si>
    <t>9.     Sanacija postojećih betonskih površina nakon izvedbe temeljnog razvoda instalacija fekalne i oborinske odvodnje. U cijeni je nabava i dobava te Izrada betonske podloge za promet i parking vozila betonom C 25/30, debljine 15 cm. U cijeni je nabava dobava i ugradnja betonskog željeza B500B, (80 kg/m3 betona) Q283 u gornjoj i donjoj zoni po m2. Gornju površinu je potrebno poravnati pod letvu i obraditi grubom četkom. U cijenu uključiti sav rad i materijal potreban do potpunog dovršenja stavke.</t>
  </si>
  <si>
    <t>Obračun po m3 ugrađenog betona.</t>
  </si>
  <si>
    <t>4.2. MONTAŽERSKI RADOVI ODVODNJE</t>
  </si>
  <si>
    <t>Nabava, doprema prijenos i montaža i ugradnja PRAGMA drenažne cijevi od PP, perforirana 360°. Obračun se vrši po m' kompletno dobavljene i montirane drenažne cijevi. Cijev treba ugraditi na podlogu od od kamenog materijala (zemljani radovi) prema situaciji iz projekta. Zasipanje cijevi je 15-20 cm krupnim šljunkom-šakavcem vel 16-32 mm obračunato u zemljanim radovima a prekrivenm geotekstilom protiv zamuljavanja drenažnog sustava izvesti od netkanog geotekstila (200 grama). Utrošak geotekstila ~1.5 m²/m¹ drenaže.U cijeni su geotekstil, spojnice i fazonski komadi cijevi (kojena, lukovi),  rad na montaži i ugradnji cijevi i geotekstila .</t>
  </si>
  <si>
    <t>Cijevi su glatke svijetlo sive površine iznutra, perforirane. Cijev mora zadovoljavati standarde: HRN EN 13476-1:2007, HRN EN 13476-3:2009 i ISO 9001. Cijevi polagati u rov na geotekstil i pripremljenu kamenu posteljicu, na koju treba ravnomjerno nalijegati. U cijeni je sav rad i materijal te na montaži. Obračun po m' nabavljene i ugrađene cijevi.</t>
  </si>
  <si>
    <t>geotekstil min 200 gram/m2, propusnosti min&gt;140 m/danu</t>
  </si>
  <si>
    <t>PP, SN8, DN160/139, L=6M, PERF 360</t>
  </si>
  <si>
    <t>Čep, DN160/139,</t>
  </si>
  <si>
    <t>Nabava, doprema prijenos i montaža i ugradnja PVC, DX drenažne cijevi od PVC-a, perforirana za izvedbu horizontalne drenaže zida i upoja infiltracijskih drenov oborinske odvodnje parkinga. Obračun se vrši po m' kompletno dobavljene i montirane drenažne cijevi. Cijev treba ugraditi prema detalju iz projekta nakon polaganja geotekstila. Zasipanje cijevi je kamenim materijalom  16 -32 mm i obračunato je u stavci zemljanih radova. Nakon ugradnje, montaže cijevi, prespajanja s dovodnim cijevima i zaspavanjem završno preklopiti geotekstil u širini drenaže protiv zamuljavanja drenažnog sustava od netkanog geotekstila (200 grama). . Utrošak geotekstila ~2.6 m²/m¹ drenaže.U cijeni sav materijal cijevi, geotekstil, spojnice i fazonski komadi na prespajanu cijevi,  rad na montaži,. Obračun po m', izvedene drenaže -  komplet ugrađene drenaže.</t>
  </si>
  <si>
    <t>fleksibilna cijev, PVC, DX-100, D100/92 mm, perforirana</t>
  </si>
  <si>
    <t xml:space="preserve">geotekstil min 200 gram/m2, propusnosti min&gt;140 m/danu </t>
  </si>
  <si>
    <t>Čep, DN100/92,</t>
  </si>
  <si>
    <t>Nabav, dobava i ugradnja predgotovljenih betonskih cijevi oborinske odvodnje ø1000 mm/ø1168 mm perforirane i ne perforirane za izvedbu upojnog bunara oborinske odvonje kao proizvod Samoborka (BD - betodan cijevi veće tjemene nosivosti). Cijevi se ugrađuju na prethodno iskopanu jamu promjera 200 cm, dubine 280 cm, izvedbom tamposkog zbijenog sloja d=25 cm od kamenog materijala 32-64 mm. Prvo se polaže geotekstil po dnu i uzdiže obodom jame prema vrhu, zatim se motira perforirana cijev i na nju cijev bez perforacija. Prvih 20 cm unutar perforirane cijevi zasipava se grubolomljenim kamenom 16-120 mm.</t>
  </si>
  <si>
    <t>Nakon montaže cijevi ugrađuju se ljevano željezne penjelice S-2 od u zid cijevi na razmaku i širini 30 cm i sidre u zid cijevi sidrenim vijcima s kemijskom ispunom.</t>
  </si>
  <si>
    <t>Na prvoj cijevi se izvodi AB ploča debljine 12 cm, betonom C25/30 armirana dvostarno s2xQ385 i f 6 U vilicama za izvedbu AB nadvišenja h= 40 cm, debljine 10 cm za ugradnju ljevanoželjeznog kvadratnog 600/600 mm, poklopca klase B125 u razini okolnog terena. Upojni bonar se zasipa po obodu kamenim materijalom zaštićen geotekstilom do razine priključnih cijevi. Spoj priključnih cijevi je in situ DN 160 mm. Nakon spoja cijevi bunar se zasipava do razine pokrovne ploče a geotekstil se preklapa preko ploče.</t>
  </si>
  <si>
    <t>Prvih 20 cm iznad ploče se zasipava probranim materijalom iz iskopa vel do 64 mm a preostalih 20 cm probranim zemljanim materijalom bez kamenog materijala.</t>
  </si>
  <si>
    <t>U cijeni je sav rad (iskop, kameni materijal i lomljeni kamen je u zemljanim radovima), betonska cijev, geotekstil, penjalice, poklopac, beton, željezo, oplate,  prespajanje do pune gotovitosti.</t>
  </si>
  <si>
    <t>betonski čelik armatura B500B    kg</t>
  </si>
  <si>
    <t>Beton C25/30 m3</t>
  </si>
  <si>
    <t>Spj s upojnim poljem otvor DN 160   kom</t>
  </si>
  <si>
    <t>Poklopac ugradnja kvadratni, 600x600/ C250     kom</t>
  </si>
  <si>
    <t>Kvadratni ljevano željezni poklopac KASI 600/600 B125</t>
  </si>
  <si>
    <t>Penjalice ugradnja  S-2  kom</t>
  </si>
  <si>
    <t>Geotekstil 200g/m2     m2</t>
  </si>
  <si>
    <t>Betonska cijev ø1000 mm/ø1168 mm perforirana</t>
  </si>
  <si>
    <t>Betonska cijev ø1000 mm/ø1168 mm NE perforirana</t>
  </si>
  <si>
    <t>Sveukupno</t>
  </si>
  <si>
    <t>Izrada snimka stvarno izvedenog stanja instalacija odvodnje  objekta. Snimak izvedenog stanja izrađuje i predaje Investitoru, krajnjem korisniku u dva tvrdo uvezana primjerka, odnosno u CD zapisu (*.dwg format zapisa).</t>
  </si>
  <si>
    <t>4.3. BETONSKI RADOVI ODVODNJE</t>
  </si>
  <si>
    <t>Nabava, doprema i ugradnja betonskih rubnjaka dim.
8/25/100 cm od predgotovljenih betonskih elemenata
klase C 30/37 s posebnom obradom vidljivih
površina. Ugrađivanje se vrši na sloj svježeg betona
C 12/15. Rubnjaci se ugrađuju jenostrani i dvostranu u svrhu formiranja rova infiltracijskog drena.Rubnjak se ugrađuje da je zaobljeni rub unutrar upojno infiltracijskog drena.</t>
  </si>
  <si>
    <t>U cijenu treba uključiti dobavu, ugradnju
rubnjaka, beton u količini 0,03 m3/m1, te zalijevanje
reški cementnim mortom 1:4, uključujući potrebne
predradnje na pripremi podloge i potrebne oplate.
U cijeni je sav rad materijal i svi radovi na ugradnji ivičnjaka za formiranje upojno infiltracijskog drena.</t>
  </si>
  <si>
    <t>rubnjaka dim. 8/25/100 cm</t>
  </si>
  <si>
    <t>Nabava, i ugradnja procjednica (barbakana). Sastoji se od pvc cijevi otvora 50 mm u jednom reda po visini na razmaku od 3m. Cijena stavke sadrži nabavu, dovoz, rezanje i postavljanje procjednica prema detalju iz projekta u potpornom zidu u razini temelja i 25-30 cm od razine temelja.</t>
  </si>
  <si>
    <t>Obračun po komadu procjednica.</t>
  </si>
  <si>
    <t>4. UKUPNO RADOVI ODVODNJE</t>
  </si>
  <si>
    <t>I    PRIPREMNI RADOVI</t>
  </si>
  <si>
    <t>II   UKUPNO RADOVI VODOVODA</t>
  </si>
  <si>
    <t>III  UKUPNO RADOVI DOVODNJE</t>
  </si>
  <si>
    <t>UKUPNO</t>
  </si>
  <si>
    <t>Mapa</t>
  </si>
  <si>
    <t>iznos (€)</t>
  </si>
  <si>
    <t>Mapa 1 arhitektura + krajobraz</t>
  </si>
  <si>
    <r>
      <t>m</t>
    </r>
    <r>
      <rPr>
        <vertAlign val="superscript"/>
        <sz val="11"/>
        <rFont val="Arial Narrow"/>
        <family val="2"/>
        <charset val="238"/>
      </rPr>
      <t>2</t>
    </r>
  </si>
  <si>
    <r>
      <t>m</t>
    </r>
    <r>
      <rPr>
        <vertAlign val="superscript"/>
        <sz val="11"/>
        <rFont val="Arial Narrow"/>
        <family val="2"/>
        <charset val="238"/>
      </rPr>
      <t>3</t>
    </r>
  </si>
  <si>
    <r>
      <t>m</t>
    </r>
    <r>
      <rPr>
        <vertAlign val="superscript"/>
        <sz val="11"/>
        <rFont val="Arial Narrow"/>
        <family val="2"/>
        <charset val="238"/>
      </rPr>
      <t>1</t>
    </r>
  </si>
  <si>
    <t>PRIPREMNI VRTLARSKI RADOVI I MATERIJALI UKUPNO</t>
  </si>
  <si>
    <t>VI.</t>
  </si>
  <si>
    <r>
      <rPr>
        <i/>
        <sz val="11"/>
        <rFont val="Arial Narrow"/>
        <family val="2"/>
        <charset val="238"/>
      </rPr>
      <t>Sorbus domestica</t>
    </r>
    <r>
      <rPr>
        <sz val="11"/>
        <rFont val="Arial Narrow"/>
        <family val="2"/>
        <charset val="238"/>
      </rPr>
      <t xml:space="preserve">
Stablo treće škole uzgoja, visine 400/450 cm, opsega u vratu 25/30</t>
    </r>
  </si>
  <si>
    <r>
      <rPr>
        <i/>
        <sz val="11"/>
        <rFont val="Arial Narrow"/>
        <family val="2"/>
        <charset val="238"/>
      </rPr>
      <t>Castanea sativa</t>
    </r>
    <r>
      <rPr>
        <sz val="11"/>
        <rFont val="Arial Narrow"/>
        <family val="2"/>
        <charset val="238"/>
      </rPr>
      <t xml:space="preserve">
Stablo četvrte škole uzgoja,opsega u vratu 25/30 visine 350/400 cm  </t>
    </r>
  </si>
  <si>
    <r>
      <rPr>
        <i/>
        <sz val="11"/>
        <rFont val="Arial Narrow"/>
        <family val="2"/>
        <charset val="238"/>
      </rPr>
      <t>Fraxinus ornus</t>
    </r>
    <r>
      <rPr>
        <sz val="11"/>
        <rFont val="Arial Narrow"/>
        <family val="2"/>
        <charset val="238"/>
      </rPr>
      <t xml:space="preserve">
Opsega u vratu 25/30, visine 300/350cm</t>
    </r>
  </si>
  <si>
    <r>
      <rPr>
        <i/>
        <sz val="11"/>
        <color rgb="FF000000"/>
        <rFont val="Arial Narrow"/>
        <family val="2"/>
        <charset val="238"/>
      </rPr>
      <t>Acer monspessulanum</t>
    </r>
    <r>
      <rPr>
        <sz val="11"/>
        <color rgb="FF000000"/>
        <rFont val="Arial Narrow"/>
        <family val="2"/>
        <charset val="238"/>
      </rPr>
      <t xml:space="preserve">
Opsega u vratu 25/30, visine 300/350cm</t>
    </r>
  </si>
  <si>
    <r>
      <rPr>
        <i/>
        <sz val="11"/>
        <color rgb="FF000000"/>
        <rFont val="Arial Narrow"/>
        <family val="2"/>
        <charset val="238"/>
      </rPr>
      <t>Carpinus betulus</t>
    </r>
    <r>
      <rPr>
        <sz val="11"/>
        <color rgb="FF000000"/>
        <rFont val="Arial Narrow"/>
        <family val="2"/>
        <charset val="238"/>
      </rPr>
      <t>-za živicuvisina najmanje 1,20m.
Ct. 20 l</t>
    </r>
  </si>
  <si>
    <r>
      <rPr>
        <i/>
        <sz val="11"/>
        <color rgb="FF000000"/>
        <rFont val="Arial Narrow"/>
        <family val="2"/>
        <charset val="238"/>
      </rPr>
      <t>Viburnum tinnus</t>
    </r>
    <r>
      <rPr>
        <sz val="11"/>
        <color rgb="FF000000"/>
        <rFont val="Arial Narrow"/>
        <family val="2"/>
        <charset val="238"/>
      </rPr>
      <t xml:space="preserve">
Ct. 3l</t>
    </r>
  </si>
  <si>
    <r>
      <rPr>
        <i/>
        <sz val="11"/>
        <color rgb="FF000000"/>
        <rFont val="Arial Narrow"/>
        <family val="2"/>
        <charset val="238"/>
      </rPr>
      <t>Phyllirea angustifolia</t>
    </r>
    <r>
      <rPr>
        <sz val="11"/>
        <color rgb="FF000000"/>
        <rFont val="Arial Narrow"/>
        <family val="2"/>
        <charset val="238"/>
      </rPr>
      <t xml:space="preserve">
Ct. 3 l</t>
    </r>
  </si>
  <si>
    <r>
      <rPr>
        <i/>
        <sz val="11"/>
        <color rgb="FF000000"/>
        <rFont val="Arial Narrow"/>
        <family val="2"/>
        <charset val="238"/>
      </rPr>
      <t>Pittosporum tobira "Nanum"</t>
    </r>
    <r>
      <rPr>
        <sz val="11"/>
        <color rgb="FF000000"/>
        <rFont val="Arial Narrow"/>
        <family val="2"/>
        <charset val="238"/>
      </rPr>
      <t xml:space="preserve">
Ct. 3l</t>
    </r>
  </si>
  <si>
    <r>
      <rPr>
        <i/>
        <sz val="11"/>
        <rFont val="Arial Narrow"/>
        <family val="2"/>
        <charset val="238"/>
      </rPr>
      <t>Arbutus unedo</t>
    </r>
    <r>
      <rPr>
        <sz val="11"/>
        <rFont val="Arial Narrow"/>
        <family val="2"/>
        <charset val="238"/>
      </rPr>
      <t xml:space="preserve">
Ct. 3 l</t>
    </r>
  </si>
  <si>
    <r>
      <rPr>
        <i/>
        <sz val="11"/>
        <rFont val="Arial Narrow"/>
        <family val="2"/>
        <charset val="238"/>
      </rPr>
      <t>Baptista australis</t>
    </r>
    <r>
      <rPr>
        <sz val="11"/>
        <rFont val="Arial Narrow"/>
        <family val="2"/>
        <charset val="238"/>
      </rPr>
      <t xml:space="preserve">
Ct. 3 l</t>
    </r>
  </si>
  <si>
    <r>
      <rPr>
        <i/>
        <sz val="11"/>
        <color rgb="FF000000"/>
        <rFont val="Arial Narrow"/>
        <family val="2"/>
        <charset val="238"/>
      </rPr>
      <t>Vitex agnus castus</t>
    </r>
    <r>
      <rPr>
        <sz val="11"/>
        <color rgb="FF000000"/>
        <rFont val="Arial Narrow"/>
        <family val="2"/>
        <charset val="238"/>
      </rPr>
      <t xml:space="preserve">
Ct. 3 l</t>
    </r>
  </si>
  <si>
    <r>
      <rPr>
        <i/>
        <sz val="11"/>
        <color rgb="FF000000"/>
        <rFont val="Arial Narrow"/>
        <family val="2"/>
        <charset val="238"/>
      </rPr>
      <t xml:space="preserve">Kniphofia uvaria     </t>
    </r>
    <r>
      <rPr>
        <sz val="11"/>
        <color rgb="FF000000"/>
        <rFont val="Arial Narrow"/>
        <family val="2"/>
        <charset val="238"/>
      </rPr>
      <t xml:space="preserve">
Ct. 3 l</t>
    </r>
  </si>
  <si>
    <r>
      <rPr>
        <i/>
        <sz val="11"/>
        <color rgb="FF000000"/>
        <rFont val="Arial Narrow"/>
        <family val="2"/>
        <charset val="238"/>
      </rPr>
      <t xml:space="preserve">Mischanthus sinensis"Litlle Miss"     </t>
    </r>
    <r>
      <rPr>
        <sz val="11"/>
        <color rgb="FF000000"/>
        <rFont val="Arial Narrow"/>
        <family val="2"/>
        <charset val="238"/>
      </rPr>
      <t xml:space="preserve"> 
Ct. 3 l</t>
    </r>
  </si>
  <si>
    <r>
      <rPr>
        <i/>
        <sz val="11"/>
        <rFont val="Arial Narrow"/>
        <family val="2"/>
        <charset val="238"/>
      </rPr>
      <t>Eupatorium capillifolium</t>
    </r>
    <r>
      <rPr>
        <sz val="11"/>
        <rFont val="Arial Narrow"/>
        <family val="2"/>
        <charset val="238"/>
      </rPr>
      <t xml:space="preserve">
Ct. 3 l
</t>
    </r>
  </si>
  <si>
    <r>
      <rPr>
        <i/>
        <sz val="11"/>
        <color rgb="FF000000"/>
        <rFont val="Arial Narrow"/>
        <family val="2"/>
        <charset val="238"/>
      </rPr>
      <t>Verbena bonariensis</t>
    </r>
    <r>
      <rPr>
        <sz val="11"/>
        <color rgb="FF000000"/>
        <rFont val="Arial Narrow"/>
        <family val="2"/>
        <charset val="238"/>
      </rPr>
      <t xml:space="preserve">
Ct. 3 l       </t>
    </r>
  </si>
  <si>
    <r>
      <rPr>
        <i/>
        <sz val="11"/>
        <color rgb="FF000000"/>
        <rFont val="Arial Narrow"/>
        <family val="2"/>
        <charset val="238"/>
      </rPr>
      <t xml:space="preserve">Lantana camara </t>
    </r>
    <r>
      <rPr>
        <sz val="11"/>
        <color rgb="FF000000"/>
        <rFont val="Arial Narrow"/>
        <family val="2"/>
        <charset val="238"/>
      </rPr>
      <t xml:space="preserve">
Ct. 3 l  </t>
    </r>
  </si>
  <si>
    <r>
      <rPr>
        <i/>
        <sz val="11"/>
        <color rgb="FF000000"/>
        <rFont val="Arial Narrow"/>
        <family val="2"/>
        <charset val="238"/>
      </rPr>
      <t xml:space="preserve">Salvia nemorosa    </t>
    </r>
    <r>
      <rPr>
        <sz val="11"/>
        <color rgb="FF000000"/>
        <rFont val="Arial Narrow"/>
        <family val="2"/>
        <charset val="238"/>
      </rPr>
      <t xml:space="preserve">  
Ct. 3 l</t>
    </r>
  </si>
  <si>
    <r>
      <rPr>
        <i/>
        <sz val="11"/>
        <rFont val="Arial Narrow"/>
        <family val="2"/>
        <charset val="238"/>
      </rPr>
      <t xml:space="preserve">Echinaceae purpurea </t>
    </r>
    <r>
      <rPr>
        <sz val="11"/>
        <rFont val="Arial Narrow"/>
        <family val="2"/>
        <charset val="238"/>
      </rPr>
      <t xml:space="preserve">
Ct. 3 l</t>
    </r>
  </si>
  <si>
    <r>
      <rPr>
        <i/>
        <sz val="11"/>
        <color rgb="FF000000"/>
        <rFont val="Arial Narrow"/>
        <family val="2"/>
        <charset val="238"/>
      </rPr>
      <t>Vinca minor</t>
    </r>
    <r>
      <rPr>
        <sz val="11"/>
        <color rgb="FF000000"/>
        <rFont val="Arial Narrow"/>
        <family val="2"/>
        <charset val="238"/>
      </rPr>
      <t xml:space="preserve">  
Ct. 3 l</t>
    </r>
  </si>
  <si>
    <t>Mapa 2 navodnjavanje</t>
  </si>
  <si>
    <t>Mapa 3 uređenje platoa</t>
  </si>
  <si>
    <t>Mapa 4 elektroinstalacija</t>
  </si>
  <si>
    <t>Mapa 5 vodovod I odvodnja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</si>
</sst>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quot; kn&quot;_-;\-* #,##0.00&quot; kn&quot;_-;_-* \-??&quot; kn&quot;_-;_-@_-"/>
    <numFmt numFmtId="165" formatCode="_-* #,##0.00_-;\-* #,##0.00_-;_-* \-??_-;_-@_-"/>
    <numFmt numFmtId="166" formatCode="_-&quot;£&quot;* #,##0.00_-;&quot;-£&quot;* #,##0.00_-;_-&quot;£&quot;* \-??_-;_-@_-"/>
    <numFmt numFmtId="167" formatCode="#,##0.00\ [$€-1]"/>
    <numFmt numFmtId="168" formatCode="#,##0.00_ ;[Red]\-#,##0.00\ "/>
    <numFmt numFmtId="169" formatCode="#,##0.00&quot; kn&quot;;[Red]\-#,##0.00&quot; kn&quot;"/>
    <numFmt numFmtId="170" formatCode="#,##0.00&quot; €&quot;;[Red]\-#,##0.00&quot; €&quot;"/>
    <numFmt numFmtId="171" formatCode="#,##0.00&quot; kn&quot;"/>
    <numFmt numFmtId="172" formatCode="#,##0.00\ [$€-41A]"/>
    <numFmt numFmtId="173" formatCode="#,##0.00\ &quot;kn&quot;"/>
  </numFmts>
  <fonts count="84">
    <font>
      <sz val="11"/>
      <color rgb="FF000000"/>
      <name val="Calibri"/>
      <charset val="238"/>
    </font>
    <font>
      <b/>
      <sz val="11"/>
      <color rgb="FF000000"/>
      <name val="Arial Narrow"/>
      <family val="2"/>
      <charset val="238"/>
    </font>
    <font>
      <sz val="11"/>
      <color rgb="FF000000"/>
      <name val="Arial Narrow"/>
      <family val="2"/>
      <charset val="238"/>
    </font>
    <font>
      <sz val="10"/>
      <name val="Arial"/>
      <family val="2"/>
      <charset val="238"/>
    </font>
    <font>
      <sz val="10"/>
      <name val="Arial"/>
      <family val="2"/>
      <charset val="238"/>
    </font>
    <font>
      <b/>
      <sz val="10"/>
      <name val="Arial"/>
      <family val="2"/>
      <charset val="238"/>
    </font>
    <font>
      <b/>
      <sz val="10"/>
      <name val="Arial"/>
      <family val="2"/>
      <charset val="238"/>
    </font>
    <font>
      <b/>
      <sz val="10"/>
      <name val="Calibri"/>
      <family val="2"/>
      <charset val="238"/>
    </font>
    <font>
      <b/>
      <i/>
      <sz val="10"/>
      <name val="Arial"/>
      <family val="2"/>
      <charset val="238"/>
    </font>
    <font>
      <sz val="9"/>
      <name val="Arial"/>
      <family val="2"/>
      <charset val="238"/>
    </font>
    <font>
      <sz val="10"/>
      <name val="Symbol"/>
      <family val="1"/>
      <charset val="2"/>
    </font>
    <font>
      <b/>
      <sz val="14"/>
      <name val="Arial"/>
      <family val="2"/>
      <charset val="238"/>
    </font>
    <font>
      <sz val="14"/>
      <name val="Arial"/>
      <family val="2"/>
      <charset val="238"/>
    </font>
    <font>
      <b/>
      <sz val="12"/>
      <name val="Arial"/>
      <family val="2"/>
      <charset val="238"/>
    </font>
    <font>
      <sz val="10"/>
      <name val="Arial Narrow"/>
      <family val="2"/>
      <charset val="238"/>
    </font>
    <font>
      <sz val="10"/>
      <color rgb="FF00B050"/>
      <name val="Arial Narrow"/>
      <family val="2"/>
      <charset val="238"/>
    </font>
    <font>
      <b/>
      <sz val="10"/>
      <name val="Arial Narrow"/>
      <family val="2"/>
      <charset val="238"/>
    </font>
    <font>
      <b/>
      <sz val="10"/>
      <color rgb="FF00B050"/>
      <name val="Arial Narrow"/>
      <family val="2"/>
      <charset val="238"/>
    </font>
    <font>
      <b/>
      <u/>
      <sz val="10"/>
      <name val="Arial Narrow"/>
      <family val="2"/>
      <charset val="238"/>
    </font>
    <font>
      <b/>
      <sz val="10"/>
      <color rgb="FFFF0000"/>
      <name val="Arial Narrow"/>
      <family val="2"/>
      <charset val="238"/>
    </font>
    <font>
      <sz val="10"/>
      <name val="Arial Narrow"/>
      <family val="2"/>
      <charset val="238"/>
    </font>
    <font>
      <sz val="10"/>
      <color rgb="FF008000"/>
      <name val="Arial Narrow"/>
      <family val="2"/>
      <charset val="238"/>
    </font>
    <font>
      <sz val="10"/>
      <color rgb="FF000000"/>
      <name val="Arial Narrow"/>
      <family val="2"/>
      <charset val="238"/>
    </font>
    <font>
      <b/>
      <sz val="10"/>
      <color rgb="FF800000"/>
      <name val="Arial Narrow"/>
      <family val="2"/>
      <charset val="238"/>
    </font>
    <font>
      <b/>
      <sz val="10"/>
      <color rgb="FF0000FF"/>
      <name val="Arial Narrow"/>
      <family val="2"/>
      <charset val="238"/>
    </font>
    <font>
      <sz val="10"/>
      <color rgb="FFFF0000"/>
      <name val="Arial Narrow"/>
      <family val="2"/>
      <charset val="238"/>
    </font>
    <font>
      <b/>
      <sz val="18"/>
      <name val="Arial Narrow"/>
      <family val="2"/>
      <charset val="238"/>
    </font>
    <font>
      <b/>
      <sz val="14"/>
      <name val="Arial Narrow"/>
      <family val="2"/>
      <charset val="238"/>
    </font>
    <font>
      <sz val="14"/>
      <name val="Arial Narrow"/>
      <family val="2"/>
      <charset val="238"/>
    </font>
    <font>
      <sz val="10"/>
      <name val="Arial Narrow"/>
      <family val="2"/>
      <charset val="238"/>
    </font>
    <font>
      <sz val="10"/>
      <color indexed="10"/>
      <name val="Arial Narrow"/>
      <family val="2"/>
      <charset val="238"/>
    </font>
    <font>
      <b/>
      <sz val="10"/>
      <name val="Arial Narrow"/>
      <family val="2"/>
      <charset val="238"/>
    </font>
    <font>
      <sz val="11"/>
      <name val="Arial Narrow"/>
      <family val="2"/>
      <charset val="238"/>
    </font>
    <font>
      <b/>
      <sz val="11"/>
      <name val="Arial Narrow"/>
      <family val="2"/>
      <charset val="238"/>
    </font>
    <font>
      <sz val="11"/>
      <color theme="1"/>
      <name val="Arial Narrow"/>
      <family val="2"/>
      <charset val="238"/>
    </font>
    <font>
      <sz val="11"/>
      <color rgb="FFFF0000"/>
      <name val="Arial Narrow"/>
      <family val="2"/>
      <charset val="238"/>
    </font>
    <font>
      <sz val="11"/>
      <color rgb="FFFF0000"/>
      <name val="Arial Narrow"/>
      <family val="2"/>
      <charset val="238"/>
    </font>
    <font>
      <b/>
      <sz val="11"/>
      <color theme="1"/>
      <name val="Arial Narrow"/>
      <family val="2"/>
      <charset val="238"/>
    </font>
    <font>
      <sz val="11"/>
      <color rgb="FF008000"/>
      <name val="Arial"/>
      <family val="2"/>
      <charset val="238"/>
    </font>
    <font>
      <sz val="11"/>
      <name val="Arial"/>
      <family val="2"/>
      <charset val="238"/>
    </font>
    <font>
      <sz val="11"/>
      <color rgb="FF000000"/>
      <name val="Arial Narrow"/>
      <family val="2"/>
      <charset val="238"/>
    </font>
    <font>
      <b/>
      <sz val="11"/>
      <color rgb="FF000000"/>
      <name val="Arial Narrow"/>
      <family val="2"/>
      <charset val="238"/>
    </font>
    <font>
      <sz val="11"/>
      <color theme="1"/>
      <name val="Arial Narrow"/>
      <family val="2"/>
      <charset val="238"/>
    </font>
    <font>
      <sz val="11"/>
      <name val="Arial Narrow"/>
      <family val="2"/>
      <charset val="238"/>
    </font>
    <font>
      <sz val="11"/>
      <name val="Arial Narrow"/>
      <family val="2"/>
      <charset val="238"/>
    </font>
    <font>
      <b/>
      <sz val="11"/>
      <name val="Arial Narrow"/>
      <family val="2"/>
      <charset val="238"/>
    </font>
    <font>
      <sz val="11"/>
      <name val="Calibri"/>
      <family val="2"/>
      <charset val="238"/>
    </font>
    <font>
      <sz val="11"/>
      <color rgb="FFFF0000"/>
      <name val="Arial Narrow"/>
      <family val="2"/>
      <charset val="238"/>
    </font>
    <font>
      <sz val="11"/>
      <color theme="1"/>
      <name val="Arial Narrow"/>
      <family val="2"/>
      <charset val="238"/>
    </font>
    <font>
      <sz val="11"/>
      <color rgb="FF008000"/>
      <name val="Arial Narrow"/>
      <family val="2"/>
      <charset val="238"/>
    </font>
    <font>
      <sz val="11"/>
      <color indexed="17"/>
      <name val="Arial Narrow"/>
      <family val="2"/>
      <charset val="238"/>
    </font>
    <font>
      <sz val="11"/>
      <color theme="1"/>
      <name val="Arial Narrow"/>
      <family val="2"/>
      <charset val="238"/>
    </font>
    <font>
      <sz val="14.5"/>
      <color rgb="FF000000"/>
      <name val="Times New Roman"/>
      <family val="1"/>
      <charset val="238"/>
    </font>
    <font>
      <sz val="12"/>
      <color rgb="FF000000"/>
      <name val="Symbol"/>
      <family val="1"/>
      <charset val="2"/>
    </font>
    <font>
      <b/>
      <sz val="12"/>
      <color rgb="FF000000"/>
      <name val="Arial"/>
      <family val="2"/>
      <charset val="238"/>
    </font>
    <font>
      <b/>
      <sz val="15.5"/>
      <color rgb="FF000000"/>
      <name val="Arial"/>
      <family val="2"/>
      <charset val="238"/>
    </font>
    <font>
      <b/>
      <sz val="10"/>
      <color rgb="FF000000"/>
      <name val="Arial"/>
      <family val="2"/>
      <charset val="238"/>
    </font>
    <font>
      <sz val="12"/>
      <color rgb="FF000000"/>
      <name val="Microsoft Sans Serif"/>
      <family val="2"/>
      <charset val="238"/>
    </font>
    <font>
      <sz val="9"/>
      <color rgb="FF000000"/>
      <name val="Microsoft Sans Serif"/>
      <family val="2"/>
      <charset val="238"/>
    </font>
    <font>
      <sz val="14"/>
      <color rgb="FF000000"/>
      <name val="Microsoft Sans Serif"/>
      <family val="2"/>
      <charset val="238"/>
    </font>
    <font>
      <sz val="13.5"/>
      <color rgb="FF000000"/>
      <name val="Microsoft Sans Serif"/>
      <family val="2"/>
      <charset val="238"/>
    </font>
    <font>
      <sz val="13"/>
      <color rgb="FF000000"/>
      <name val="Microsoft Sans Serif"/>
      <family val="2"/>
      <charset val="238"/>
    </font>
    <font>
      <b/>
      <u/>
      <sz val="12"/>
      <color rgb="FF000000"/>
      <name val="Arial"/>
      <family val="2"/>
      <charset val="238"/>
    </font>
    <font>
      <b/>
      <sz val="11.5"/>
      <color rgb="FF000000"/>
      <name val="Arial"/>
      <family val="2"/>
      <charset val="238"/>
    </font>
    <font>
      <u/>
      <sz val="12"/>
      <color rgb="FF000000"/>
      <name val="Microsoft Sans Serif"/>
      <family val="2"/>
      <charset val="238"/>
    </font>
    <font>
      <sz val="15.5"/>
      <color rgb="FF000000"/>
      <name val="Microsoft Sans Serif"/>
      <family val="2"/>
      <charset val="238"/>
    </font>
    <font>
      <sz val="12"/>
      <color rgb="FF000000"/>
      <name val="Wingdings"/>
      <charset val="2"/>
    </font>
    <font>
      <sz val="10"/>
      <color rgb="FF000000"/>
      <name val="Microsoft Sans Serif"/>
      <family val="2"/>
      <charset val="238"/>
    </font>
    <font>
      <sz val="11"/>
      <color rgb="FF000000"/>
      <name val="Wingdings"/>
      <charset val="2"/>
    </font>
    <font>
      <sz val="11"/>
      <color rgb="FF000000"/>
      <name val="Microsoft Sans Serif"/>
      <family val="2"/>
      <charset val="238"/>
    </font>
    <font>
      <sz val="12"/>
      <color rgb="FF000000"/>
      <name val="Arial"/>
      <family val="2"/>
      <charset val="238"/>
    </font>
    <font>
      <sz val="10"/>
      <name val="MS Sans Serif"/>
      <charset val="238"/>
    </font>
    <font>
      <sz val="10"/>
      <name val="Arial CE"/>
      <charset val="238"/>
    </font>
    <font>
      <strike/>
      <sz val="10"/>
      <name val="Arial"/>
      <family val="2"/>
      <charset val="238"/>
    </font>
    <font>
      <sz val="10"/>
      <name val="Calibri"/>
      <family val="2"/>
      <charset val="238"/>
    </font>
    <font>
      <u/>
      <sz val="10"/>
      <name val="Arial"/>
      <family val="2"/>
      <charset val="238"/>
    </font>
    <font>
      <vertAlign val="superscript"/>
      <sz val="10"/>
      <name val="Arial Narrow"/>
      <family val="2"/>
      <charset val="238"/>
    </font>
    <font>
      <vertAlign val="superscript"/>
      <sz val="11"/>
      <name val="Arial Narrow"/>
      <family val="2"/>
      <charset val="238"/>
    </font>
    <font>
      <vertAlign val="superscript"/>
      <sz val="11"/>
      <color rgb="FF000000"/>
      <name val="Arial Narrow"/>
      <family val="2"/>
      <charset val="238"/>
    </font>
    <font>
      <sz val="7"/>
      <color rgb="FF000000"/>
      <name val="Times New Roman"/>
      <family val="1"/>
      <charset val="238"/>
    </font>
    <font>
      <b/>
      <sz val="7"/>
      <color rgb="FF000000"/>
      <name val="Times New Roman"/>
      <family val="1"/>
      <charset val="238"/>
    </font>
    <font>
      <sz val="11"/>
      <color rgb="FF000000"/>
      <name val="Calibri"/>
      <family val="2"/>
      <charset val="238"/>
    </font>
    <font>
      <i/>
      <sz val="11"/>
      <name val="Arial Narrow"/>
      <family val="2"/>
      <charset val="238"/>
    </font>
    <font>
      <i/>
      <sz val="11"/>
      <color rgb="FF000000"/>
      <name val="Arial Narrow"/>
      <family val="2"/>
      <charset val="238"/>
    </font>
  </fonts>
  <fills count="7">
    <fill>
      <patternFill patternType="none"/>
    </fill>
    <fill>
      <patternFill patternType="gray125"/>
    </fill>
    <fill>
      <patternFill patternType="solid">
        <fgColor rgb="FFFFFFFF"/>
        <bgColor rgb="FFE7E6E6"/>
      </patternFill>
    </fill>
    <fill>
      <patternFill patternType="solid">
        <fgColor rgb="FFC0C0C0"/>
        <bgColor rgb="FFBFBFBF"/>
      </patternFill>
    </fill>
    <fill>
      <patternFill patternType="solid">
        <fgColor rgb="FFFFCC99"/>
        <bgColor rgb="FFD9D9D9"/>
      </patternFill>
    </fill>
    <fill>
      <patternFill patternType="solid">
        <fgColor rgb="FF9DC3E6"/>
        <bgColor rgb="FFBFBFBF"/>
      </patternFill>
    </fill>
    <fill>
      <patternFill patternType="solid">
        <fgColor rgb="FFD9D9D9"/>
        <bgColor rgb="FFE7E6E6"/>
      </patternFill>
    </fill>
  </fills>
  <borders count="3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right/>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right/>
      <top style="thin">
        <color auto="1"/>
      </top>
      <bottom/>
      <diagonal/>
    </border>
    <border>
      <left style="thin">
        <color auto="1"/>
      </left>
      <right/>
      <top/>
      <bottom/>
      <diagonal/>
    </border>
    <border>
      <left style="thin">
        <color rgb="FFE7E6E6"/>
      </left>
      <right style="thin">
        <color rgb="FFE7E6E6"/>
      </right>
      <top style="thin">
        <color rgb="FFE7E6E6"/>
      </top>
      <bottom style="thin">
        <color rgb="FFE7E6E6"/>
      </bottom>
      <diagonal/>
    </border>
    <border>
      <left style="thin">
        <color auto="1"/>
      </left>
      <right/>
      <top/>
      <bottom style="medium">
        <color auto="1"/>
      </bottom>
      <diagonal/>
    </border>
    <border>
      <left style="thin">
        <color auto="1"/>
      </left>
      <right style="thin">
        <color auto="1"/>
      </right>
      <top style="medium">
        <color auto="1"/>
      </top>
      <bottom/>
      <diagonal/>
    </border>
    <border>
      <left style="medium">
        <color auto="1"/>
      </left>
      <right/>
      <top/>
      <bottom/>
      <diagonal/>
    </border>
    <border>
      <left style="medium">
        <color auto="1"/>
      </left>
      <right/>
      <top/>
      <bottom style="medium">
        <color auto="1"/>
      </bottom>
      <diagonal/>
    </border>
    <border>
      <left/>
      <right style="thin">
        <color auto="1"/>
      </right>
      <top/>
      <bottom style="medium">
        <color auto="1"/>
      </bottom>
      <diagonal/>
    </border>
    <border>
      <left/>
      <right style="medium">
        <color auto="1"/>
      </right>
      <top/>
      <bottom/>
      <diagonal/>
    </border>
    <border>
      <left/>
      <right style="medium">
        <color auto="1"/>
      </right>
      <top/>
      <bottom style="medium">
        <color auto="1"/>
      </bottom>
      <diagonal/>
    </border>
    <border>
      <left style="hair">
        <color rgb="FFBFBFBF"/>
      </left>
      <right style="hair">
        <color rgb="FFBFBFBF"/>
      </right>
      <top/>
      <bottom style="thin">
        <color rgb="FFBFBFBF"/>
      </bottom>
      <diagonal/>
    </border>
    <border>
      <left style="hair">
        <color rgb="FFBFBFBF"/>
      </left>
      <right style="hair">
        <color rgb="FFBFBFBF"/>
      </right>
      <top style="thin">
        <color rgb="FFBFBFBF"/>
      </top>
      <bottom style="thin">
        <color rgb="FFBFBFBF"/>
      </bottom>
      <diagonal/>
    </border>
    <border>
      <left style="hair">
        <color rgb="FFBFBFBF"/>
      </left>
      <right style="hair">
        <color rgb="FFBFBFBF"/>
      </right>
      <top style="hair">
        <color auto="1"/>
      </top>
      <bottom style="hair">
        <color auto="1"/>
      </bottom>
      <diagonal/>
    </border>
    <border>
      <left style="hair">
        <color theme="0" tint="-0.24994659260841701"/>
      </left>
      <right style="hair">
        <color theme="0" tint="-0.24994659260841701"/>
      </right>
      <top style="thin">
        <color theme="0" tint="-0.24994659260841701"/>
      </top>
      <bottom style="thin">
        <color theme="0" tint="-0.24994659260841701"/>
      </bottom>
      <diagonal/>
    </border>
    <border>
      <left style="hair">
        <color rgb="FFBFBFBF"/>
      </left>
      <right style="hair">
        <color rgb="FFBFBFBF"/>
      </right>
      <top/>
      <bottom/>
      <diagonal/>
    </border>
    <border>
      <left style="hair">
        <color theme="0" tint="-0.24994659260841701"/>
      </left>
      <right style="hair">
        <color theme="0" tint="-0.24994659260841701"/>
      </right>
      <top/>
      <bottom/>
      <diagonal/>
    </border>
    <border>
      <left style="hair">
        <color rgb="FFBFBFBF"/>
      </left>
      <right style="hair">
        <color rgb="FFBFBFBF"/>
      </right>
      <top/>
      <bottom style="hair">
        <color rgb="FFBFBFBF"/>
      </bottom>
      <diagonal/>
    </border>
    <border>
      <left style="thin">
        <color rgb="FFE7E6E6"/>
      </left>
      <right style="thin">
        <color rgb="FFE7E6E6"/>
      </right>
      <top/>
      <bottom style="thin">
        <color rgb="FFE7E6E6"/>
      </bottom>
      <diagonal/>
    </border>
    <border>
      <left/>
      <right/>
      <top style="thin">
        <color rgb="FFE7E6E6"/>
      </top>
      <bottom/>
      <diagonal/>
    </border>
  </borders>
  <cellStyleXfs count="18">
    <xf numFmtId="0" fontId="0" fillId="0" borderId="0"/>
    <xf numFmtId="164" fontId="81" fillId="0" borderId="0" applyBorder="0" applyProtection="0"/>
    <xf numFmtId="165" fontId="81" fillId="0" borderId="0" applyBorder="0" applyProtection="0"/>
    <xf numFmtId="166" fontId="81" fillId="0" borderId="0" applyBorder="0" applyProtection="0"/>
    <xf numFmtId="0" fontId="71" fillId="0" borderId="0"/>
    <xf numFmtId="0" fontId="3" fillId="0" borderId="0"/>
    <xf numFmtId="0" fontId="3" fillId="0" borderId="0"/>
    <xf numFmtId="0" fontId="4" fillId="0" borderId="0"/>
    <xf numFmtId="0" fontId="4" fillId="0" borderId="0"/>
    <xf numFmtId="0" fontId="3" fillId="0" borderId="0"/>
    <xf numFmtId="0" fontId="3" fillId="0" borderId="0"/>
    <xf numFmtId="0" fontId="72" fillId="0" borderId="0"/>
    <xf numFmtId="0" fontId="4" fillId="0" borderId="0"/>
    <xf numFmtId="0" fontId="3" fillId="0" borderId="0"/>
    <xf numFmtId="0" fontId="81" fillId="0" borderId="0"/>
    <xf numFmtId="9" fontId="81" fillId="0" borderId="0" applyBorder="0" applyProtection="0"/>
    <xf numFmtId="164" fontId="81" fillId="0" borderId="0" applyBorder="0" applyProtection="0"/>
    <xf numFmtId="164" fontId="81" fillId="0" borderId="0" applyBorder="0" applyProtection="0"/>
  </cellStyleXfs>
  <cellXfs count="569">
    <xf numFmtId="0" fontId="0" fillId="0" borderId="0" xfId="0"/>
    <xf numFmtId="0" fontId="1" fillId="0" borderId="0" xfId="0" applyFont="1"/>
    <xf numFmtId="0" fontId="2" fillId="0" borderId="0" xfId="0" applyFont="1"/>
    <xf numFmtId="2" fontId="2" fillId="0" borderId="0" xfId="0" applyNumberFormat="1" applyFont="1"/>
    <xf numFmtId="0" fontId="3" fillId="2" borderId="0" xfId="7" applyFont="1" applyFill="1" applyAlignment="1">
      <alignment vertical="center"/>
    </xf>
    <xf numFmtId="0" fontId="3" fillId="2" borderId="0" xfId="7" applyFont="1" applyFill="1" applyAlignment="1">
      <alignment horizontal="right" vertical="center"/>
    </xf>
    <xf numFmtId="0" fontId="4" fillId="2" borderId="0" xfId="7" applyFill="1" applyAlignment="1">
      <alignment vertical="center"/>
    </xf>
    <xf numFmtId="4" fontId="4" fillId="2" borderId="0" xfId="7" applyNumberFormat="1" applyFill="1" applyAlignment="1">
      <alignment vertical="center"/>
    </xf>
    <xf numFmtId="49" fontId="3" fillId="2" borderId="0" xfId="7" applyNumberFormat="1" applyFont="1" applyFill="1" applyAlignment="1">
      <alignment vertical="center"/>
    </xf>
    <xf numFmtId="49" fontId="5" fillId="3" borderId="1" xfId="7" applyNumberFormat="1" applyFont="1" applyFill="1" applyBorder="1" applyAlignment="1">
      <alignment vertical="center"/>
    </xf>
    <xf numFmtId="49" fontId="3" fillId="3" borderId="2" xfId="7" applyNumberFormat="1" applyFont="1" applyFill="1" applyBorder="1" applyAlignment="1">
      <alignment vertical="center"/>
    </xf>
    <xf numFmtId="0" fontId="3" fillId="3" borderId="2" xfId="7" applyFont="1" applyFill="1" applyBorder="1" applyAlignment="1">
      <alignment horizontal="right" vertical="center"/>
    </xf>
    <xf numFmtId="0" fontId="3" fillId="3" borderId="2" xfId="7" applyFont="1" applyFill="1" applyBorder="1" applyAlignment="1">
      <alignment vertical="center"/>
    </xf>
    <xf numFmtId="0" fontId="4" fillId="3" borderId="2" xfId="7" applyFill="1" applyBorder="1" applyAlignment="1">
      <alignment vertical="center"/>
    </xf>
    <xf numFmtId="4" fontId="4" fillId="3" borderId="3" xfId="7" applyNumberFormat="1" applyFill="1" applyBorder="1" applyAlignment="1">
      <alignment vertical="center"/>
    </xf>
    <xf numFmtId="0" fontId="3" fillId="2" borderId="0" xfId="7" applyFont="1" applyFill="1" applyAlignment="1">
      <alignment horizontal="justify" vertical="center" wrapText="1"/>
    </xf>
    <xf numFmtId="0" fontId="3" fillId="2" borderId="0" xfId="7" applyFont="1" applyFill="1" applyAlignment="1">
      <alignment horizontal="left" vertical="center"/>
    </xf>
    <xf numFmtId="0" fontId="4" fillId="2" borderId="0" xfId="7" applyFill="1" applyAlignment="1">
      <alignment horizontal="left" vertical="center"/>
    </xf>
    <xf numFmtId="4" fontId="3" fillId="2" borderId="0" xfId="7" applyNumberFormat="1" applyFont="1" applyFill="1" applyAlignment="1">
      <alignment horizontal="right" vertical="center"/>
    </xf>
    <xf numFmtId="4" fontId="4" fillId="2" borderId="4" xfId="7" applyNumberFormat="1" applyFill="1" applyBorder="1" applyAlignment="1" applyProtection="1">
      <alignment horizontal="right" vertical="center"/>
      <protection locked="0"/>
    </xf>
    <xf numFmtId="4" fontId="4" fillId="2" borderId="0" xfId="7" applyNumberFormat="1" applyFill="1" applyAlignment="1">
      <alignment horizontal="right" vertical="center"/>
    </xf>
    <xf numFmtId="4" fontId="4" fillId="2" borderId="4" xfId="7" applyNumberFormat="1" applyFill="1" applyBorder="1" applyAlignment="1">
      <alignment horizontal="right" vertical="center"/>
    </xf>
    <xf numFmtId="0" fontId="4" fillId="2" borderId="0" xfId="7" applyFill="1" applyAlignment="1" applyProtection="1">
      <alignment vertical="center"/>
      <protection locked="0"/>
    </xf>
    <xf numFmtId="0" fontId="3" fillId="3" borderId="3" xfId="7" applyFont="1" applyFill="1" applyBorder="1" applyAlignment="1">
      <alignment vertical="center"/>
    </xf>
    <xf numFmtId="167" fontId="6" fillId="2" borderId="4" xfId="7" applyNumberFormat="1" applyFont="1" applyFill="1" applyBorder="1" applyAlignment="1">
      <alignment horizontal="right" vertical="center"/>
    </xf>
    <xf numFmtId="0" fontId="4" fillId="3" borderId="2" xfId="7" applyFill="1" applyBorder="1" applyAlignment="1" applyProtection="1">
      <alignment vertical="center"/>
      <protection locked="0"/>
    </xf>
    <xf numFmtId="0" fontId="5" fillId="2" borderId="0" xfId="7" applyFont="1" applyFill="1" applyAlignment="1">
      <alignment horizontal="left" vertical="center"/>
    </xf>
    <xf numFmtId="0" fontId="3" fillId="2" borderId="0" xfId="7" applyFont="1" applyFill="1" applyAlignment="1">
      <alignment vertical="top" wrapText="1"/>
    </xf>
    <xf numFmtId="4" fontId="3" fillId="2" borderId="0" xfId="7" applyNumberFormat="1" applyFont="1" applyFill="1" applyAlignment="1">
      <alignment vertical="top"/>
    </xf>
    <xf numFmtId="0" fontId="3" fillId="2" borderId="0" xfId="7" applyFont="1" applyFill="1" applyAlignment="1">
      <alignment vertical="top"/>
    </xf>
    <xf numFmtId="4" fontId="4" fillId="2" borderId="0" xfId="7" applyNumberFormat="1" applyFill="1" applyAlignment="1" applyProtection="1">
      <alignment vertical="top"/>
      <protection locked="0"/>
    </xf>
    <xf numFmtId="4" fontId="3" fillId="2" borderId="0" xfId="7" applyNumberFormat="1" applyFont="1" applyFill="1"/>
    <xf numFmtId="0" fontId="3" fillId="2" borderId="0" xfId="7" applyFont="1" applyFill="1"/>
    <xf numFmtId="4" fontId="4" fillId="2" borderId="0" xfId="7" applyNumberFormat="1" applyFill="1" applyProtection="1">
      <protection locked="0"/>
    </xf>
    <xf numFmtId="0" fontId="3" fillId="2" borderId="0" xfId="7" applyFont="1" applyFill="1" applyAlignment="1">
      <alignment horizontal="right"/>
    </xf>
    <xf numFmtId="2" fontId="3" fillId="2" borderId="0" xfId="7" applyNumberFormat="1" applyFont="1" applyFill="1"/>
    <xf numFmtId="4" fontId="4" fillId="2" borderId="4" xfId="7" applyNumberFormat="1" applyFill="1" applyBorder="1" applyProtection="1">
      <protection locked="0"/>
    </xf>
    <xf numFmtId="4" fontId="4" fillId="2" borderId="0" xfId="7" applyNumberFormat="1" applyFill="1"/>
    <xf numFmtId="4" fontId="4" fillId="2" borderId="4" xfId="7" applyNumberFormat="1" applyFill="1" applyBorder="1"/>
    <xf numFmtId="4" fontId="3" fillId="2" borderId="4" xfId="7" applyNumberFormat="1" applyFont="1" applyFill="1" applyBorder="1"/>
    <xf numFmtId="0" fontId="3" fillId="2" borderId="0" xfId="7" applyFont="1" applyFill="1" applyAlignment="1">
      <alignment wrapText="1"/>
    </xf>
    <xf numFmtId="4" fontId="3" fillId="2" borderId="0" xfId="7" applyNumberFormat="1" applyFont="1" applyFill="1" applyAlignment="1">
      <alignment vertical="center"/>
    </xf>
    <xf numFmtId="4" fontId="3" fillId="2" borderId="0" xfId="7" applyNumberFormat="1" applyFont="1" applyFill="1" applyAlignment="1" applyProtection="1">
      <alignment vertical="center"/>
      <protection locked="0"/>
    </xf>
    <xf numFmtId="4" fontId="3" fillId="2" borderId="0" xfId="7" applyNumberFormat="1" applyFont="1" applyFill="1" applyAlignment="1">
      <alignment horizontal="right"/>
    </xf>
    <xf numFmtId="0" fontId="3" fillId="2" borderId="0" xfId="7" applyFont="1" applyFill="1" applyAlignment="1">
      <alignment horizontal="left"/>
    </xf>
    <xf numFmtId="3" fontId="4" fillId="2" borderId="0" xfId="7" applyNumberFormat="1" applyFill="1" applyProtection="1">
      <protection locked="0"/>
    </xf>
    <xf numFmtId="0" fontId="3" fillId="2" borderId="0" xfId="6" applyFill="1" applyAlignment="1">
      <alignment horizontal="left" vertical="top" wrapText="1"/>
    </xf>
    <xf numFmtId="0" fontId="5" fillId="2" borderId="0" xfId="7" applyFont="1" applyFill="1"/>
    <xf numFmtId="0" fontId="3" fillId="2" borderId="0" xfId="7" applyFont="1" applyFill="1" applyAlignment="1">
      <alignment horizontal="left" vertical="top" wrapText="1"/>
    </xf>
    <xf numFmtId="4" fontId="3" fillId="2" borderId="0" xfId="7" applyNumberFormat="1" applyFont="1" applyFill="1" applyAlignment="1">
      <alignment horizontal="left"/>
    </xf>
    <xf numFmtId="4" fontId="4" fillId="2" borderId="4" xfId="7" applyNumberFormat="1" applyFill="1" applyBorder="1" applyAlignment="1" applyProtection="1">
      <alignment horizontal="right"/>
      <protection locked="0"/>
    </xf>
    <xf numFmtId="4" fontId="4" fillId="2" borderId="0" xfId="7" applyNumberFormat="1" applyFill="1" applyAlignment="1">
      <alignment horizontal="right"/>
    </xf>
    <xf numFmtId="4" fontId="4" fillId="2" borderId="4" xfId="7" applyNumberFormat="1" applyFill="1" applyBorder="1" applyAlignment="1">
      <alignment horizontal="right"/>
    </xf>
    <xf numFmtId="0" fontId="4" fillId="2" borderId="0" xfId="7" applyFill="1" applyAlignment="1" applyProtection="1">
      <alignment horizontal="left" vertical="center"/>
      <protection locked="0"/>
    </xf>
    <xf numFmtId="0" fontId="3" fillId="2" borderId="0" xfId="7" applyFont="1" applyFill="1" applyAlignment="1">
      <alignment horizontal="justify" vertical="top" wrapText="1"/>
    </xf>
    <xf numFmtId="0" fontId="3" fillId="2" borderId="0" xfId="7" applyFont="1" applyFill="1" applyAlignment="1">
      <alignment horizontal="justify" vertical="top"/>
    </xf>
    <xf numFmtId="0" fontId="4" fillId="2" borderId="0" xfId="7" applyFill="1" applyAlignment="1" applyProtection="1">
      <alignment horizontal="justify" vertical="top"/>
      <protection locked="0"/>
    </xf>
    <xf numFmtId="49" fontId="3" fillId="2" borderId="0" xfId="7" applyNumberFormat="1" applyFont="1" applyFill="1" applyAlignment="1">
      <alignment horizontal="left" wrapText="1"/>
    </xf>
    <xf numFmtId="49" fontId="3" fillId="2" borderId="0" xfId="7" applyNumberFormat="1" applyFont="1" applyFill="1" applyAlignment="1">
      <alignment horizontal="justify" vertical="top" wrapText="1"/>
    </xf>
    <xf numFmtId="4" fontId="4" fillId="2" borderId="0" xfId="7" applyNumberFormat="1" applyFill="1" applyAlignment="1" applyProtection="1">
      <alignment horizontal="right" vertical="center"/>
      <protection locked="0"/>
    </xf>
    <xf numFmtId="4" fontId="3" fillId="2" borderId="0" xfId="7" applyNumberFormat="1" applyFont="1" applyFill="1" applyAlignment="1">
      <alignment horizontal="right" vertical="top"/>
    </xf>
    <xf numFmtId="4" fontId="3" fillId="2" borderId="0" xfId="7" applyNumberFormat="1" applyFont="1" applyFill="1" applyAlignment="1" applyProtection="1">
      <alignment vertical="top"/>
      <protection locked="0"/>
    </xf>
    <xf numFmtId="4" fontId="3" fillId="2" borderId="4" xfId="7" applyNumberFormat="1" applyFont="1" applyFill="1" applyBorder="1" applyAlignment="1" applyProtection="1">
      <alignment horizontal="right"/>
      <protection locked="0"/>
    </xf>
    <xf numFmtId="0" fontId="7" fillId="0" borderId="0" xfId="7" applyFont="1" applyAlignment="1">
      <alignment horizontal="left" vertical="top" wrapText="1"/>
    </xf>
    <xf numFmtId="0" fontId="4" fillId="2" borderId="0" xfId="7" applyFill="1" applyAlignment="1">
      <alignment vertical="top" wrapText="1"/>
    </xf>
    <xf numFmtId="0" fontId="8" fillId="2" borderId="0" xfId="7" applyFont="1" applyFill="1" applyAlignment="1">
      <alignment vertical="top" wrapText="1"/>
    </xf>
    <xf numFmtId="0" fontId="3" fillId="2" borderId="0" xfId="7" applyFont="1" applyFill="1" applyAlignment="1">
      <alignment horizontal="left" vertical="center" wrapText="1"/>
    </xf>
    <xf numFmtId="0" fontId="9" fillId="2" borderId="5" xfId="7" applyFont="1" applyFill="1" applyBorder="1" applyAlignment="1">
      <alignment horizontal="justify" vertical="center" wrapText="1"/>
    </xf>
    <xf numFmtId="0" fontId="4" fillId="2" borderId="0" xfId="7" applyFill="1" applyAlignment="1" applyProtection="1">
      <alignment horizontal="left" vertical="center" wrapText="1"/>
      <protection locked="0"/>
    </xf>
    <xf numFmtId="0" fontId="9" fillId="2" borderId="0" xfId="7" applyFont="1" applyFill="1" applyAlignment="1">
      <alignment horizontal="justify" vertical="center" wrapText="1"/>
    </xf>
    <xf numFmtId="3" fontId="3" fillId="2" borderId="0" xfId="7" applyNumberFormat="1" applyFont="1" applyFill="1" applyAlignment="1">
      <alignment horizontal="right" vertical="center"/>
    </xf>
    <xf numFmtId="0" fontId="10" fillId="2" borderId="0" xfId="7" applyFont="1" applyFill="1" applyAlignment="1">
      <alignment horizontal="left" vertical="center"/>
    </xf>
    <xf numFmtId="0" fontId="4" fillId="2" borderId="0" xfId="7" applyFill="1" applyAlignment="1" applyProtection="1">
      <alignment horizontal="justify" vertical="top" wrapText="1"/>
      <protection locked="0"/>
    </xf>
    <xf numFmtId="0" fontId="3" fillId="2" borderId="0" xfId="7" applyFont="1" applyFill="1" applyAlignment="1">
      <alignment horizontal="center" vertical="center"/>
    </xf>
    <xf numFmtId="2" fontId="3" fillId="2" borderId="0" xfId="7" applyNumberFormat="1" applyFont="1" applyFill="1" applyAlignment="1">
      <alignment horizontal="left" vertical="top" wrapText="1" readingOrder="1"/>
    </xf>
    <xf numFmtId="49" fontId="3" fillId="2" borderId="0" xfId="7" applyNumberFormat="1" applyFont="1" applyFill="1" applyAlignment="1">
      <alignment horizontal="left" vertical="top" wrapText="1" readingOrder="1"/>
    </xf>
    <xf numFmtId="4" fontId="4" fillId="2" borderId="0" xfId="7" applyNumberFormat="1" applyFill="1" applyAlignment="1" applyProtection="1">
      <alignment horizontal="right"/>
      <protection locked="0"/>
    </xf>
    <xf numFmtId="0" fontId="3" fillId="2" borderId="0" xfId="0" applyFont="1" applyFill="1" applyAlignment="1">
      <alignment vertical="center"/>
    </xf>
    <xf numFmtId="0" fontId="3" fillId="2" borderId="0" xfId="0" applyFont="1" applyFill="1" applyAlignment="1">
      <alignment horizontal="right" vertical="center"/>
    </xf>
    <xf numFmtId="0" fontId="3" fillId="2" borderId="0" xfId="0" applyFont="1" applyFill="1" applyAlignment="1" applyProtection="1">
      <alignment vertical="center"/>
      <protection locked="0"/>
    </xf>
    <xf numFmtId="4" fontId="3" fillId="2" borderId="0" xfId="0" applyNumberFormat="1" applyFont="1" applyFill="1" applyAlignment="1">
      <alignment vertical="center"/>
    </xf>
    <xf numFmtId="0" fontId="3" fillId="2" borderId="0" xfId="0" applyFont="1" applyFill="1" applyAlignment="1">
      <alignment horizontal="left" vertical="center"/>
    </xf>
    <xf numFmtId="0" fontId="3" fillId="2" borderId="0" xfId="0" applyFont="1" applyFill="1" applyAlignment="1">
      <alignment horizontal="justify" vertical="top" wrapText="1" readingOrder="1"/>
    </xf>
    <xf numFmtId="49" fontId="3" fillId="2" borderId="0" xfId="0" applyNumberFormat="1" applyFont="1" applyFill="1" applyAlignment="1">
      <alignment vertical="center"/>
    </xf>
    <xf numFmtId="0" fontId="3" fillId="2" borderId="0" xfId="0" applyFont="1" applyFill="1" applyAlignment="1">
      <alignment horizontal="right"/>
    </xf>
    <xf numFmtId="0" fontId="3" fillId="2" borderId="0" xfId="0" applyFont="1" applyFill="1"/>
    <xf numFmtId="4" fontId="3" fillId="2" borderId="4" xfId="0" applyNumberFormat="1" applyFont="1" applyFill="1" applyBorder="1" applyAlignment="1" applyProtection="1">
      <alignment horizontal="right"/>
      <protection locked="0"/>
    </xf>
    <xf numFmtId="4" fontId="3" fillId="2" borderId="0" xfId="0" applyNumberFormat="1" applyFont="1" applyFill="1" applyAlignment="1">
      <alignment horizontal="right" vertical="center"/>
    </xf>
    <xf numFmtId="4" fontId="3" fillId="2" borderId="4" xfId="0" applyNumberFormat="1" applyFont="1" applyFill="1" applyBorder="1" applyAlignment="1">
      <alignment horizontal="right"/>
    </xf>
    <xf numFmtId="49" fontId="5" fillId="2" borderId="0" xfId="0" applyNumberFormat="1" applyFont="1" applyFill="1" applyAlignment="1">
      <alignment vertical="center" wrapText="1"/>
    </xf>
    <xf numFmtId="9" fontId="3" fillId="2" borderId="0" xfId="7" applyNumberFormat="1" applyFont="1" applyFill="1" applyAlignment="1">
      <alignment horizontal="right" vertical="center"/>
    </xf>
    <xf numFmtId="49" fontId="3" fillId="2" borderId="0" xfId="7" applyNumberFormat="1" applyFont="1" applyFill="1" applyAlignment="1">
      <alignment horizontal="left" vertical="center"/>
    </xf>
    <xf numFmtId="0" fontId="4" fillId="2" borderId="0" xfId="7" applyFill="1" applyAlignment="1">
      <alignment horizontal="justify" vertical="top" wrapText="1"/>
    </xf>
    <xf numFmtId="0" fontId="6" fillId="2" borderId="0" xfId="7" applyFont="1" applyFill="1" applyAlignment="1">
      <alignment horizontal="justify" vertical="top" wrapText="1"/>
    </xf>
    <xf numFmtId="4" fontId="4" fillId="2" borderId="0" xfId="7" applyNumberFormat="1" applyFill="1" applyAlignment="1">
      <alignment vertical="top"/>
    </xf>
    <xf numFmtId="0" fontId="3" fillId="2" borderId="0" xfId="0" applyFont="1" applyFill="1" applyAlignment="1">
      <alignment horizontal="left" vertical="top" wrapText="1"/>
    </xf>
    <xf numFmtId="4" fontId="3" fillId="2" borderId="0" xfId="7" applyNumberFormat="1" applyFont="1" applyFill="1" applyProtection="1">
      <protection locked="0"/>
    </xf>
    <xf numFmtId="4" fontId="3" fillId="2" borderId="0" xfId="7" applyNumberFormat="1" applyFont="1" applyFill="1" applyAlignment="1" applyProtection="1">
      <alignment horizontal="right" vertical="top"/>
      <protection locked="0"/>
    </xf>
    <xf numFmtId="0" fontId="3" fillId="2" borderId="0" xfId="7" applyFont="1" applyFill="1" applyAlignment="1">
      <alignment horizontal="right" wrapText="1"/>
    </xf>
    <xf numFmtId="0" fontId="3" fillId="2" borderId="0" xfId="7" applyFont="1" applyFill="1" applyAlignment="1">
      <alignment horizontal="right" vertical="top"/>
    </xf>
    <xf numFmtId="4" fontId="3" fillId="2" borderId="0" xfId="0" applyNumberFormat="1" applyFont="1" applyFill="1" applyAlignment="1" applyProtection="1">
      <alignment horizontal="right" vertical="center"/>
      <protection locked="0"/>
    </xf>
    <xf numFmtId="0" fontId="9" fillId="2" borderId="0" xfId="0" applyFont="1" applyFill="1" applyAlignment="1">
      <alignment horizontal="right" vertical="top"/>
    </xf>
    <xf numFmtId="4" fontId="9" fillId="2" borderId="0" xfId="0" applyNumberFormat="1" applyFont="1" applyFill="1" applyAlignment="1">
      <alignment horizontal="right"/>
    </xf>
    <xf numFmtId="0" fontId="9" fillId="2" borderId="0" xfId="0" applyFont="1" applyFill="1" applyAlignment="1">
      <alignment horizontal="right" vertical="top" wrapText="1"/>
    </xf>
    <xf numFmtId="0" fontId="3" fillId="2" borderId="2" xfId="0" applyFont="1" applyFill="1" applyBorder="1" applyAlignment="1">
      <alignment horizontal="right"/>
    </xf>
    <xf numFmtId="4" fontId="3" fillId="2" borderId="2" xfId="0" applyNumberFormat="1" applyFont="1" applyFill="1" applyBorder="1" applyAlignment="1">
      <alignment horizontal="right"/>
    </xf>
    <xf numFmtId="4" fontId="3" fillId="2" borderId="0" xfId="6" applyNumberFormat="1" applyFill="1" applyAlignment="1">
      <alignment horizontal="right"/>
    </xf>
    <xf numFmtId="0" fontId="3" fillId="2" borderId="0" xfId="6" applyFill="1" applyAlignment="1">
      <alignment vertical="top"/>
    </xf>
    <xf numFmtId="4" fontId="4" fillId="2" borderId="4" xfId="6" applyNumberFormat="1" applyFont="1" applyFill="1" applyBorder="1" applyProtection="1">
      <protection locked="0"/>
    </xf>
    <xf numFmtId="0" fontId="4" fillId="2" borderId="0" xfId="6" applyFont="1" applyFill="1" applyAlignment="1">
      <alignment vertical="top"/>
    </xf>
    <xf numFmtId="4" fontId="3" fillId="2" borderId="0" xfId="7" applyNumberFormat="1" applyFont="1" applyFill="1" applyAlignment="1" applyProtection="1">
      <alignment horizontal="left"/>
      <protection locked="0"/>
    </xf>
    <xf numFmtId="0" fontId="3" fillId="2" borderId="0" xfId="7" applyFont="1" applyFill="1" applyAlignment="1">
      <alignment horizontal="right" vertical="top" wrapText="1"/>
    </xf>
    <xf numFmtId="0" fontId="11" fillId="2" borderId="6" xfId="0" applyFont="1" applyFill="1" applyBorder="1" applyAlignment="1">
      <alignment horizontal="left"/>
    </xf>
    <xf numFmtId="0" fontId="12" fillId="2" borderId="0" xfId="0" applyFont="1" applyFill="1"/>
    <xf numFmtId="0" fontId="11" fillId="2" borderId="4" xfId="0" applyFont="1" applyFill="1" applyBorder="1"/>
    <xf numFmtId="0" fontId="3" fillId="2" borderId="4" xfId="0" applyFont="1" applyFill="1" applyBorder="1"/>
    <xf numFmtId="167" fontId="13" fillId="2" borderId="6" xfId="0" applyNumberFormat="1" applyFont="1" applyFill="1" applyBorder="1"/>
    <xf numFmtId="4" fontId="13" fillId="2" borderId="0" xfId="0" applyNumberFormat="1" applyFont="1" applyFill="1"/>
    <xf numFmtId="0" fontId="11" fillId="2" borderId="7" xfId="0" applyFont="1" applyFill="1" applyBorder="1"/>
    <xf numFmtId="0" fontId="3" fillId="2" borderId="7" xfId="0" applyFont="1" applyFill="1" applyBorder="1"/>
    <xf numFmtId="0" fontId="3" fillId="2" borderId="8" xfId="0" applyFont="1" applyFill="1" applyBorder="1"/>
    <xf numFmtId="4" fontId="13" fillId="2" borderId="9" xfId="0" applyNumberFormat="1" applyFont="1" applyFill="1" applyBorder="1"/>
    <xf numFmtId="0" fontId="11" fillId="2" borderId="1" xfId="0" applyFont="1" applyFill="1" applyBorder="1"/>
    <xf numFmtId="0" fontId="3" fillId="2" borderId="2" xfId="0" applyFont="1" applyFill="1" applyBorder="1"/>
    <xf numFmtId="0" fontId="11" fillId="2" borderId="0" xfId="0" applyFont="1" applyFill="1"/>
    <xf numFmtId="167" fontId="13" fillId="2" borderId="0" xfId="0" applyNumberFormat="1" applyFont="1" applyFill="1"/>
    <xf numFmtId="0" fontId="11" fillId="2" borderId="10" xfId="0" applyFont="1" applyFill="1" applyBorder="1"/>
    <xf numFmtId="167" fontId="13" fillId="2" borderId="11" xfId="0" applyNumberFormat="1" applyFont="1" applyFill="1" applyBorder="1"/>
    <xf numFmtId="0" fontId="14" fillId="0" borderId="0" xfId="10" applyFont="1" applyAlignment="1">
      <alignment horizontal="center"/>
    </xf>
    <xf numFmtId="0" fontId="15" fillId="0" borderId="0" xfId="10" applyFont="1" applyAlignment="1">
      <alignment horizontal="center"/>
    </xf>
    <xf numFmtId="0" fontId="14" fillId="0" borderId="0" xfId="10" applyFont="1"/>
    <xf numFmtId="49" fontId="14" fillId="0" borderId="6" xfId="10" applyNumberFormat="1" applyFont="1" applyBorder="1" applyAlignment="1">
      <alignment horizontal="center" textRotation="90"/>
    </xf>
    <xf numFmtId="49" fontId="14" fillId="0" borderId="2" xfId="10" applyNumberFormat="1" applyFont="1" applyBorder="1" applyAlignment="1">
      <alignment horizontal="center" vertical="center"/>
    </xf>
    <xf numFmtId="49" fontId="14" fillId="0" borderId="6" xfId="10" applyNumberFormat="1" applyFont="1" applyBorder="1" applyAlignment="1">
      <alignment horizontal="center" vertical="center"/>
    </xf>
    <xf numFmtId="49" fontId="14" fillId="0" borderId="6" xfId="10" applyNumberFormat="1" applyFont="1" applyBorder="1" applyAlignment="1">
      <alignment horizontal="center" vertical="center" wrapText="1"/>
    </xf>
    <xf numFmtId="0" fontId="16" fillId="0" borderId="0" xfId="10" applyFont="1" applyAlignment="1">
      <alignment horizontal="center" vertical="center"/>
    </xf>
    <xf numFmtId="0" fontId="17" fillId="0" borderId="0" xfId="10" applyFont="1" applyAlignment="1">
      <alignment horizontal="center" vertical="center"/>
    </xf>
    <xf numFmtId="0" fontId="16" fillId="0" borderId="0" xfId="10" applyFont="1" applyAlignment="1">
      <alignment vertical="center"/>
    </xf>
    <xf numFmtId="0" fontId="14" fillId="0" borderId="12" xfId="10" applyFont="1" applyBorder="1" applyAlignment="1">
      <alignment vertical="center"/>
    </xf>
    <xf numFmtId="0" fontId="16" fillId="0" borderId="0" xfId="10" applyFont="1" applyAlignment="1">
      <alignment horizontal="left" vertical="center"/>
    </xf>
    <xf numFmtId="0" fontId="17" fillId="0" borderId="0" xfId="10" applyFont="1" applyAlignment="1">
      <alignment horizontal="left" vertical="center"/>
    </xf>
    <xf numFmtId="0" fontId="14" fillId="0" borderId="0" xfId="10" applyFont="1" applyAlignment="1">
      <alignment vertical="center"/>
    </xf>
    <xf numFmtId="0" fontId="14" fillId="0" borderId="0" xfId="10" applyFont="1" applyAlignment="1">
      <alignment horizontal="center" vertical="center"/>
    </xf>
    <xf numFmtId="0" fontId="16" fillId="0" borderId="0" xfId="10" applyFont="1" applyAlignment="1">
      <alignment horizontal="right" vertical="center"/>
    </xf>
    <xf numFmtId="0" fontId="17" fillId="4" borderId="0" xfId="10" applyFont="1" applyFill="1" applyAlignment="1">
      <alignment horizontal="center" vertical="center"/>
    </xf>
    <xf numFmtId="0" fontId="17" fillId="4" borderId="0" xfId="10" applyFont="1" applyFill="1" applyAlignment="1">
      <alignment vertical="center"/>
    </xf>
    <xf numFmtId="0" fontId="15" fillId="4" borderId="0" xfId="10" applyFont="1" applyFill="1" applyAlignment="1">
      <alignment vertical="center"/>
    </xf>
    <xf numFmtId="0" fontId="15" fillId="4" borderId="0" xfId="10" applyFont="1" applyFill="1" applyAlignment="1">
      <alignment horizontal="center" vertical="center"/>
    </xf>
    <xf numFmtId="0" fontId="19" fillId="0" borderId="0" xfId="10" applyFont="1" applyAlignment="1">
      <alignment horizontal="center" vertical="center"/>
    </xf>
    <xf numFmtId="0" fontId="17" fillId="0" borderId="0" xfId="10" applyFont="1" applyAlignment="1">
      <alignment vertical="center"/>
    </xf>
    <xf numFmtId="0" fontId="14" fillId="0" borderId="0" xfId="10" applyFont="1" applyAlignment="1">
      <alignment vertical="top" wrapText="1"/>
    </xf>
    <xf numFmtId="4" fontId="14" fillId="0" borderId="0" xfId="10" applyNumberFormat="1" applyFont="1" applyProtection="1">
      <protection locked="0"/>
    </xf>
    <xf numFmtId="0" fontId="14" fillId="0" borderId="0" xfId="10" applyFont="1" applyAlignment="1">
      <alignment horizontal="center" vertical="top"/>
    </xf>
    <xf numFmtId="49" fontId="15" fillId="0" borderId="0" xfId="10" applyNumberFormat="1" applyFont="1" applyAlignment="1">
      <alignment horizontal="center" vertical="top"/>
    </xf>
    <xf numFmtId="0" fontId="14" fillId="0" borderId="0" xfId="10" applyFont="1" applyAlignment="1">
      <alignment horizontal="justify" vertical="top" wrapText="1"/>
    </xf>
    <xf numFmtId="168" fontId="14" fillId="0" borderId="0" xfId="11" applyNumberFormat="1" applyFont="1" applyAlignment="1" applyProtection="1">
      <alignment horizontal="right"/>
      <protection locked="0"/>
    </xf>
    <xf numFmtId="0" fontId="14" fillId="0" borderId="0" xfId="0" applyFont="1" applyAlignment="1">
      <alignment horizontal="justify" vertical="top" wrapText="1"/>
    </xf>
    <xf numFmtId="0" fontId="14" fillId="0" borderId="0" xfId="10" applyFont="1" applyAlignment="1">
      <alignment horizontal="left" vertical="top" wrapText="1"/>
    </xf>
    <xf numFmtId="0" fontId="14" fillId="0" borderId="4" xfId="10" applyFont="1" applyBorder="1" applyAlignment="1">
      <alignment horizontal="justify" vertical="top" wrapText="1"/>
    </xf>
    <xf numFmtId="0" fontId="14" fillId="0" borderId="4" xfId="10" applyFont="1" applyBorder="1"/>
    <xf numFmtId="0" fontId="14" fillId="0" borderId="4" xfId="10" applyFont="1" applyBorder="1" applyAlignment="1">
      <alignment horizontal="center"/>
    </xf>
    <xf numFmtId="168" fontId="14" fillId="0" borderId="4" xfId="11" applyNumberFormat="1" applyFont="1" applyBorder="1" applyAlignment="1" applyProtection="1">
      <alignment horizontal="right"/>
      <protection locked="0"/>
    </xf>
    <xf numFmtId="0" fontId="16" fillId="0" borderId="0" xfId="10" applyFont="1" applyAlignment="1">
      <alignment horizontal="justify" vertical="top"/>
    </xf>
    <xf numFmtId="0" fontId="16" fillId="0" borderId="0" xfId="10" applyFont="1"/>
    <xf numFmtId="0" fontId="16" fillId="0" borderId="0" xfId="10" applyFont="1" applyAlignment="1">
      <alignment horizontal="center"/>
    </xf>
    <xf numFmtId="4" fontId="16" fillId="0" borderId="0" xfId="10" applyNumberFormat="1" applyFont="1" applyProtection="1">
      <protection locked="0"/>
    </xf>
    <xf numFmtId="0" fontId="9" fillId="2" borderId="14" xfId="7" applyFont="1" applyFill="1" applyBorder="1" applyAlignment="1">
      <alignment horizontal="justify" vertical="center" wrapText="1"/>
    </xf>
    <xf numFmtId="0" fontId="16" fillId="0" borderId="12" xfId="10" applyFont="1" applyBorder="1" applyAlignment="1">
      <alignment horizontal="justify" vertical="top"/>
    </xf>
    <xf numFmtId="0" fontId="16" fillId="0" borderId="12" xfId="10" applyFont="1" applyBorder="1"/>
    <xf numFmtId="0" fontId="16" fillId="0" borderId="12" xfId="10" applyFont="1" applyBorder="1" applyAlignment="1">
      <alignment horizontal="center"/>
    </xf>
    <xf numFmtId="4" fontId="16" fillId="0" borderId="12" xfId="10" applyNumberFormat="1" applyFont="1" applyBorder="1" applyProtection="1">
      <protection locked="0"/>
    </xf>
    <xf numFmtId="0" fontId="20" fillId="0" borderId="0" xfId="10" applyFont="1" applyAlignment="1">
      <alignment horizontal="justify" vertical="top" wrapText="1"/>
    </xf>
    <xf numFmtId="0" fontId="14" fillId="0" borderId="0" xfId="10" applyFont="1" applyAlignment="1">
      <alignment horizontal="justify" vertical="top"/>
    </xf>
    <xf numFmtId="0" fontId="15" fillId="4" borderId="0" xfId="10" applyFont="1" applyFill="1"/>
    <xf numFmtId="169" fontId="14" fillId="0" borderId="0" xfId="11" applyNumberFormat="1" applyFont="1" applyAlignment="1">
      <alignment horizontal="right"/>
    </xf>
    <xf numFmtId="169" fontId="14" fillId="0" borderId="4" xfId="11" applyNumberFormat="1" applyFont="1" applyBorder="1" applyAlignment="1">
      <alignment horizontal="right"/>
    </xf>
    <xf numFmtId="170" fontId="16" fillId="0" borderId="0" xfId="11" applyNumberFormat="1" applyFont="1" applyAlignment="1">
      <alignment horizontal="right"/>
    </xf>
    <xf numFmtId="170" fontId="16" fillId="0" borderId="12" xfId="11" applyNumberFormat="1" applyFont="1" applyBorder="1" applyAlignment="1">
      <alignment horizontal="right"/>
    </xf>
    <xf numFmtId="170" fontId="14" fillId="0" borderId="0" xfId="11" applyNumberFormat="1" applyFont="1" applyAlignment="1">
      <alignment horizontal="right"/>
    </xf>
    <xf numFmtId="0" fontId="14" fillId="0" borderId="1" xfId="10" applyFont="1" applyBorder="1" applyAlignment="1">
      <alignment horizontal="center"/>
    </xf>
    <xf numFmtId="0" fontId="14" fillId="0" borderId="2" xfId="10" applyFont="1" applyBorder="1" applyAlignment="1">
      <alignment horizontal="center"/>
    </xf>
    <xf numFmtId="0" fontId="15" fillId="0" borderId="2" xfId="10" applyFont="1" applyBorder="1" applyAlignment="1">
      <alignment horizontal="center"/>
    </xf>
    <xf numFmtId="49" fontId="16" fillId="0" borderId="2" xfId="10" applyNumberFormat="1" applyFont="1" applyBorder="1" applyAlignment="1">
      <alignment horizontal="left"/>
    </xf>
    <xf numFmtId="0" fontId="14" fillId="0" borderId="2" xfId="12" applyFont="1" applyBorder="1" applyAlignment="1">
      <alignment horizontal="left"/>
    </xf>
    <xf numFmtId="168" fontId="14" fillId="0" borderId="2" xfId="10" applyNumberFormat="1" applyFont="1" applyBorder="1" applyProtection="1">
      <protection locked="0"/>
    </xf>
    <xf numFmtId="0" fontId="19" fillId="0" borderId="0" xfId="10" applyFont="1" applyAlignment="1">
      <alignment horizontal="left" vertical="top" wrapText="1"/>
    </xf>
    <xf numFmtId="0" fontId="14" fillId="0" borderId="0" xfId="0" applyFont="1" applyAlignment="1">
      <alignment vertical="top" wrapText="1"/>
    </xf>
    <xf numFmtId="168" fontId="14" fillId="0" borderId="0" xfId="10" applyNumberFormat="1" applyFont="1" applyProtection="1">
      <protection locked="0"/>
    </xf>
    <xf numFmtId="168" fontId="15" fillId="0" borderId="0" xfId="11" applyNumberFormat="1" applyFont="1" applyAlignment="1">
      <alignment horizontal="right"/>
    </xf>
    <xf numFmtId="49" fontId="14" fillId="0" borderId="0" xfId="10" applyNumberFormat="1" applyFont="1" applyAlignment="1">
      <alignment horizontal="center" vertical="top"/>
    </xf>
    <xf numFmtId="0" fontId="21" fillId="0" borderId="0" xfId="10" applyFont="1" applyAlignment="1">
      <alignment horizontal="justify" vertical="top" wrapText="1"/>
    </xf>
    <xf numFmtId="0" fontId="14" fillId="0" borderId="0" xfId="10" applyFont="1" applyProtection="1">
      <protection locked="0"/>
    </xf>
    <xf numFmtId="0" fontId="14" fillId="0" borderId="2" xfId="12" applyFont="1" applyBorder="1" applyAlignment="1">
      <alignment horizontal="center"/>
    </xf>
    <xf numFmtId="168" fontId="14" fillId="0" borderId="2" xfId="10" applyNumberFormat="1" applyFont="1" applyBorder="1"/>
    <xf numFmtId="0" fontId="19" fillId="4" borderId="0" xfId="10" applyFont="1" applyFill="1" applyAlignment="1">
      <alignment horizontal="center" vertical="center"/>
    </xf>
    <xf numFmtId="0" fontId="14" fillId="4" borderId="0" xfId="10" applyFont="1" applyFill="1" applyAlignment="1">
      <alignment vertical="center"/>
    </xf>
    <xf numFmtId="0" fontId="14" fillId="4" borderId="0" xfId="10" applyFont="1" applyFill="1" applyAlignment="1">
      <alignment horizontal="center" vertical="center"/>
    </xf>
    <xf numFmtId="0" fontId="17" fillId="0" borderId="0" xfId="10" applyFont="1" applyAlignment="1">
      <alignment horizontal="center"/>
    </xf>
    <xf numFmtId="0" fontId="16" fillId="0" borderId="0" xfId="10" applyFont="1" applyAlignment="1">
      <alignment vertical="top" wrapText="1"/>
    </xf>
    <xf numFmtId="0" fontId="19" fillId="0" borderId="0" xfId="10" applyFont="1"/>
    <xf numFmtId="170" fontId="16" fillId="0" borderId="2" xfId="11" applyNumberFormat="1" applyFont="1" applyBorder="1" applyAlignment="1">
      <alignment horizontal="right"/>
    </xf>
    <xf numFmtId="0" fontId="22" fillId="0" borderId="0" xfId="14" applyFont="1" applyAlignment="1">
      <alignment vertical="top" wrapText="1"/>
    </xf>
    <xf numFmtId="49" fontId="23" fillId="0" borderId="0" xfId="10" applyNumberFormat="1" applyFont="1" applyAlignment="1">
      <alignment horizontal="left"/>
    </xf>
    <xf numFmtId="0" fontId="14" fillId="0" borderId="0" xfId="12" applyFont="1" applyAlignment="1">
      <alignment horizontal="center"/>
    </xf>
    <xf numFmtId="168" fontId="14" fillId="0" borderId="0" xfId="10" applyNumberFormat="1" applyFont="1"/>
    <xf numFmtId="0" fontId="19" fillId="0" borderId="0" xfId="10" applyFont="1" applyAlignment="1">
      <alignment vertical="center"/>
    </xf>
    <xf numFmtId="169" fontId="21" fillId="0" borderId="0" xfId="10" applyNumberFormat="1" applyFont="1" applyProtection="1">
      <protection locked="0"/>
    </xf>
    <xf numFmtId="169" fontId="14" fillId="0" borderId="0" xfId="10" applyNumberFormat="1" applyFont="1" applyProtection="1">
      <protection locked="0"/>
    </xf>
    <xf numFmtId="0" fontId="16" fillId="0" borderId="2" xfId="10" applyFont="1" applyBorder="1" applyAlignment="1">
      <alignment horizontal="center" vertical="center"/>
    </xf>
    <xf numFmtId="0" fontId="16" fillId="0" borderId="2" xfId="10" applyFont="1" applyBorder="1" applyAlignment="1">
      <alignment vertical="center"/>
    </xf>
    <xf numFmtId="4" fontId="14" fillId="0" borderId="2" xfId="10" applyNumberFormat="1" applyFont="1" applyBorder="1" applyAlignment="1">
      <alignment horizontal="center"/>
    </xf>
    <xf numFmtId="0" fontId="14" fillId="0" borderId="12" xfId="10" applyFont="1" applyBorder="1"/>
    <xf numFmtId="0" fontId="15" fillId="0" borderId="12" xfId="10" applyFont="1" applyBorder="1" applyAlignment="1">
      <alignment horizontal="center"/>
    </xf>
    <xf numFmtId="0" fontId="17" fillId="4" borderId="0" xfId="9" applyFont="1" applyFill="1" applyAlignment="1">
      <alignment horizontal="center" vertical="center"/>
    </xf>
    <xf numFmtId="0" fontId="17" fillId="4" borderId="0" xfId="9" applyFont="1" applyFill="1" applyAlignment="1">
      <alignment vertical="center"/>
    </xf>
    <xf numFmtId="0" fontId="15" fillId="4" borderId="0" xfId="9" applyFont="1" applyFill="1" applyAlignment="1">
      <alignment vertical="center"/>
    </xf>
    <xf numFmtId="0" fontId="15" fillId="4" borderId="0" xfId="9" applyFont="1" applyFill="1" applyAlignment="1">
      <alignment horizontal="center" vertical="center"/>
    </xf>
    <xf numFmtId="0" fontId="16" fillId="0" borderId="0" xfId="9" applyFont="1" applyAlignment="1">
      <alignment horizontal="center"/>
    </xf>
    <xf numFmtId="0" fontId="17" fillId="0" borderId="0" xfId="9" applyFont="1" applyAlignment="1">
      <alignment horizontal="center"/>
    </xf>
    <xf numFmtId="0" fontId="16" fillId="0" borderId="0" xfId="9" applyFont="1"/>
    <xf numFmtId="0" fontId="14" fillId="0" borderId="0" xfId="9" applyFont="1"/>
    <xf numFmtId="0" fontId="14" fillId="0" borderId="0" xfId="9" applyFont="1" applyAlignment="1">
      <alignment horizontal="center"/>
    </xf>
    <xf numFmtId="49" fontId="15" fillId="0" borderId="0" xfId="9" applyNumberFormat="1" applyFont="1" applyAlignment="1">
      <alignment horizontal="center" vertical="top"/>
    </xf>
    <xf numFmtId="0" fontId="14" fillId="0" borderId="0" xfId="9" applyFont="1" applyAlignment="1">
      <alignment horizontal="justify" vertical="top"/>
    </xf>
    <xf numFmtId="168" fontId="14" fillId="0" borderId="0" xfId="9" applyNumberFormat="1" applyFont="1" applyProtection="1">
      <protection locked="0"/>
    </xf>
    <xf numFmtId="0" fontId="14" fillId="0" borderId="0" xfId="9" applyFont="1" applyAlignment="1">
      <alignment horizontal="justify" vertical="top" wrapText="1"/>
    </xf>
    <xf numFmtId="169" fontId="14" fillId="0" borderId="0" xfId="9" applyNumberFormat="1" applyFont="1" applyProtection="1">
      <protection locked="0"/>
    </xf>
    <xf numFmtId="49" fontId="14" fillId="0" borderId="0" xfId="10" applyNumberFormat="1" applyFont="1" applyAlignment="1">
      <alignment horizontal="left" wrapText="1"/>
    </xf>
    <xf numFmtId="0" fontId="17" fillId="0" borderId="2" xfId="10" applyFont="1" applyBorder="1" applyAlignment="1">
      <alignment horizontal="center" vertical="center"/>
    </xf>
    <xf numFmtId="3" fontId="14" fillId="0" borderId="2" xfId="10" applyNumberFormat="1" applyFont="1" applyBorder="1" applyAlignment="1">
      <alignment horizontal="center"/>
    </xf>
    <xf numFmtId="3" fontId="14" fillId="0" borderId="0" xfId="10" applyNumberFormat="1" applyFont="1" applyAlignment="1">
      <alignment horizontal="center"/>
    </xf>
    <xf numFmtId="0" fontId="14" fillId="0" borderId="0" xfId="9" applyFont="1" applyAlignment="1">
      <alignment horizontal="center" vertical="top"/>
    </xf>
    <xf numFmtId="169" fontId="14" fillId="0" borderId="0" xfId="9" applyNumberFormat="1" applyFont="1"/>
    <xf numFmtId="0" fontId="15" fillId="0" borderId="0" xfId="9" applyFont="1" applyAlignment="1">
      <alignment horizontal="center"/>
    </xf>
    <xf numFmtId="4" fontId="14" fillId="0" borderId="0" xfId="9" applyNumberFormat="1" applyFont="1" applyAlignment="1">
      <alignment horizontal="center"/>
    </xf>
    <xf numFmtId="0" fontId="14" fillId="0" borderId="0" xfId="9" applyFont="1" applyProtection="1">
      <protection locked="0"/>
    </xf>
    <xf numFmtId="49" fontId="14" fillId="0" borderId="0" xfId="9" applyNumberFormat="1" applyFont="1" applyAlignment="1">
      <alignment horizontal="left"/>
    </xf>
    <xf numFmtId="0" fontId="16" fillId="0" borderId="2" xfId="9" applyFont="1" applyBorder="1" applyAlignment="1">
      <alignment horizontal="center" vertical="center"/>
    </xf>
    <xf numFmtId="0" fontId="17" fillId="0" borderId="2" xfId="9" applyFont="1" applyBorder="1" applyAlignment="1">
      <alignment horizontal="center" vertical="center"/>
    </xf>
    <xf numFmtId="0" fontId="16" fillId="0" borderId="2" xfId="9" applyFont="1" applyBorder="1" applyAlignment="1">
      <alignment vertical="center"/>
    </xf>
    <xf numFmtId="4" fontId="14" fillId="0" borderId="2" xfId="9" applyNumberFormat="1" applyFont="1" applyBorder="1" applyAlignment="1">
      <alignment horizontal="center"/>
    </xf>
    <xf numFmtId="0" fontId="16" fillId="0" borderId="0" xfId="9" applyFont="1" applyAlignment="1">
      <alignment horizontal="center" vertical="center"/>
    </xf>
    <xf numFmtId="0" fontId="17" fillId="0" borderId="0" xfId="9" applyFont="1" applyAlignment="1">
      <alignment horizontal="center" vertical="center"/>
    </xf>
    <xf numFmtId="0" fontId="16" fillId="0" borderId="0" xfId="9" applyFont="1" applyAlignment="1">
      <alignment vertical="center"/>
    </xf>
    <xf numFmtId="0" fontId="14" fillId="0" borderId="15" xfId="10" applyFont="1" applyBorder="1" applyAlignment="1">
      <alignment horizontal="center" vertical="center"/>
    </xf>
    <xf numFmtId="0" fontId="14" fillId="0" borderId="7" xfId="10" applyFont="1" applyBorder="1" applyAlignment="1">
      <alignment horizontal="center"/>
    </xf>
    <xf numFmtId="0" fontId="15" fillId="0" borderId="7" xfId="10" applyFont="1" applyBorder="1" applyAlignment="1">
      <alignment horizontal="center"/>
    </xf>
    <xf numFmtId="0" fontId="16" fillId="0" borderId="7" xfId="10" applyFont="1" applyBorder="1" applyAlignment="1">
      <alignment horizontal="left" vertical="center"/>
    </xf>
    <xf numFmtId="0" fontId="14" fillId="0" borderId="7" xfId="10" applyFont="1" applyBorder="1"/>
    <xf numFmtId="0" fontId="16" fillId="0" borderId="17" xfId="10" applyFont="1" applyBorder="1" applyAlignment="1">
      <alignment horizontal="center" vertical="center"/>
    </xf>
    <xf numFmtId="0" fontId="19" fillId="0" borderId="17" xfId="10" applyFont="1" applyBorder="1" applyAlignment="1">
      <alignment horizontal="right"/>
    </xf>
    <xf numFmtId="0" fontId="24" fillId="0" borderId="0" xfId="10" applyFont="1" applyAlignment="1">
      <alignment horizontal="center"/>
    </xf>
    <xf numFmtId="0" fontId="19" fillId="0" borderId="0" xfId="10" applyFont="1" applyAlignment="1">
      <alignment horizontal="center"/>
    </xf>
    <xf numFmtId="0" fontId="19" fillId="0" borderId="0" xfId="10" applyFont="1" applyAlignment="1">
      <alignment horizontal="left"/>
    </xf>
    <xf numFmtId="0" fontId="14" fillId="0" borderId="17" xfId="10" applyFont="1" applyBorder="1" applyAlignment="1">
      <alignment horizontal="center"/>
    </xf>
    <xf numFmtId="0" fontId="14" fillId="0" borderId="0" xfId="10" applyFont="1" applyAlignment="1">
      <alignment horizontal="left"/>
    </xf>
    <xf numFmtId="169" fontId="14" fillId="0" borderId="0" xfId="10" applyNumberFormat="1" applyFont="1"/>
    <xf numFmtId="0" fontId="14" fillId="0" borderId="17" xfId="10" applyFont="1" applyBorder="1" applyAlignment="1">
      <alignment horizontal="right"/>
    </xf>
    <xf numFmtId="0" fontId="16" fillId="0" borderId="17" xfId="10" applyFont="1" applyBorder="1" applyAlignment="1">
      <alignment horizontal="right"/>
    </xf>
    <xf numFmtId="0" fontId="14" fillId="0" borderId="18" xfId="10" applyFont="1" applyBorder="1" applyAlignment="1">
      <alignment horizontal="center"/>
    </xf>
    <xf numFmtId="0" fontId="15" fillId="0" borderId="7" xfId="10" applyFont="1" applyBorder="1"/>
    <xf numFmtId="0" fontId="15" fillId="0" borderId="0" xfId="10" applyFont="1"/>
    <xf numFmtId="49" fontId="14" fillId="0" borderId="7" xfId="10" applyNumberFormat="1" applyFont="1" applyBorder="1" applyAlignment="1">
      <alignment horizontal="center" textRotation="90"/>
    </xf>
    <xf numFmtId="49" fontId="15" fillId="0" borderId="7" xfId="10" applyNumberFormat="1" applyFont="1" applyBorder="1" applyAlignment="1">
      <alignment horizontal="center" textRotation="90"/>
    </xf>
    <xf numFmtId="49" fontId="14" fillId="0" borderId="7" xfId="10" applyNumberFormat="1" applyFont="1" applyBorder="1" applyAlignment="1">
      <alignment horizontal="center" vertical="center"/>
    </xf>
    <xf numFmtId="49" fontId="14" fillId="0" borderId="7" xfId="10" applyNumberFormat="1" applyFont="1" applyBorder="1" applyAlignment="1">
      <alignment horizontal="center" vertical="center" wrapText="1"/>
    </xf>
    <xf numFmtId="49" fontId="14" fillId="0" borderId="0" xfId="10" applyNumberFormat="1" applyFont="1" applyAlignment="1">
      <alignment horizontal="center" textRotation="90"/>
    </xf>
    <xf numFmtId="49" fontId="15" fillId="0" borderId="0" xfId="10" applyNumberFormat="1" applyFont="1" applyAlignment="1">
      <alignment horizontal="center" textRotation="90"/>
    </xf>
    <xf numFmtId="49" fontId="14" fillId="0" borderId="0" xfId="10" applyNumberFormat="1" applyFont="1" applyAlignment="1">
      <alignment horizontal="center" vertical="center"/>
    </xf>
    <xf numFmtId="49" fontId="14" fillId="0" borderId="0" xfId="10" applyNumberFormat="1" applyFont="1" applyAlignment="1">
      <alignment horizontal="center" vertical="center" wrapText="1"/>
    </xf>
    <xf numFmtId="9" fontId="14" fillId="0" borderId="0" xfId="10" applyNumberFormat="1" applyFont="1"/>
    <xf numFmtId="4" fontId="14" fillId="0" borderId="0" xfId="10" applyNumberFormat="1" applyFont="1"/>
    <xf numFmtId="0" fontId="16" fillId="0" borderId="7" xfId="10" applyFont="1" applyBorder="1"/>
    <xf numFmtId="0" fontId="17" fillId="0" borderId="7" xfId="10" applyFont="1" applyBorder="1"/>
    <xf numFmtId="9" fontId="14" fillId="0" borderId="7" xfId="10" applyNumberFormat="1" applyFont="1" applyBorder="1"/>
    <xf numFmtId="0" fontId="17" fillId="0" borderId="0" xfId="10" applyFont="1"/>
    <xf numFmtId="0" fontId="25" fillId="0" borderId="0" xfId="10" applyFont="1" applyAlignment="1">
      <alignment horizontal="center"/>
    </xf>
    <xf numFmtId="170" fontId="16" fillId="0" borderId="2" xfId="10" applyNumberFormat="1" applyFont="1" applyBorder="1" applyAlignment="1">
      <alignment vertical="center"/>
    </xf>
    <xf numFmtId="169" fontId="16" fillId="0" borderId="0" xfId="10" applyNumberFormat="1" applyFont="1" applyAlignment="1">
      <alignment vertical="center"/>
    </xf>
    <xf numFmtId="170" fontId="16" fillId="0" borderId="2" xfId="9" applyNumberFormat="1" applyFont="1" applyBorder="1" applyAlignment="1">
      <alignment vertical="center"/>
    </xf>
    <xf numFmtId="169" fontId="16" fillId="0" borderId="0" xfId="9" applyNumberFormat="1" applyFont="1" applyAlignment="1">
      <alignment vertical="center"/>
    </xf>
    <xf numFmtId="0" fontId="14" fillId="0" borderId="19" xfId="10" applyFont="1" applyBorder="1"/>
    <xf numFmtId="0" fontId="14" fillId="0" borderId="20" xfId="10" applyFont="1" applyBorder="1"/>
    <xf numFmtId="170" fontId="14" fillId="0" borderId="20" xfId="10" applyNumberFormat="1" applyFont="1" applyBorder="1" applyAlignment="1">
      <alignment horizontal="right"/>
    </xf>
    <xf numFmtId="169" fontId="14" fillId="0" borderId="20" xfId="10" applyNumberFormat="1" applyFont="1" applyBorder="1" applyAlignment="1">
      <alignment horizontal="right"/>
    </xf>
    <xf numFmtId="170" fontId="14" fillId="0" borderId="21" xfId="10" applyNumberFormat="1" applyFont="1" applyBorder="1" applyAlignment="1">
      <alignment horizontal="right"/>
    </xf>
    <xf numFmtId="170" fontId="16" fillId="0" borderId="0" xfId="10" applyNumberFormat="1" applyFont="1"/>
    <xf numFmtId="169" fontId="16" fillId="0" borderId="7" xfId="10" applyNumberFormat="1" applyFont="1" applyBorder="1"/>
    <xf numFmtId="169" fontId="16" fillId="0" borderId="0" xfId="10" applyNumberFormat="1" applyFont="1"/>
    <xf numFmtId="170" fontId="14" fillId="0" borderId="0" xfId="0" applyNumberFormat="1" applyFont="1"/>
    <xf numFmtId="170" fontId="16" fillId="0" borderId="7" xfId="0" applyNumberFormat="1" applyFont="1" applyBorder="1" applyAlignment="1">
      <alignment horizontal="right" vertical="top" wrapText="1"/>
    </xf>
    <xf numFmtId="49" fontId="14" fillId="0" borderId="0" xfId="0" applyNumberFormat="1" applyFont="1" applyAlignment="1">
      <alignment horizontal="right" vertical="top"/>
    </xf>
    <xf numFmtId="4" fontId="14" fillId="0" borderId="0" xfId="0" applyNumberFormat="1" applyFont="1" applyAlignment="1">
      <alignment horizontal="justify"/>
    </xf>
    <xf numFmtId="4" fontId="14" fillId="0" borderId="0" xfId="0" applyNumberFormat="1" applyFont="1" applyAlignment="1">
      <alignment horizontal="center"/>
    </xf>
    <xf numFmtId="4" fontId="14" fillId="0" borderId="0" xfId="0" applyNumberFormat="1" applyFont="1" applyAlignment="1">
      <alignment horizontal="right"/>
    </xf>
    <xf numFmtId="4" fontId="14" fillId="0" borderId="0" xfId="0" applyNumberFormat="1" applyFont="1"/>
    <xf numFmtId="49" fontId="26" fillId="0" borderId="0" xfId="0" applyNumberFormat="1" applyFont="1" applyAlignment="1">
      <alignment horizontal="center" vertical="top"/>
    </xf>
    <xf numFmtId="4" fontId="27" fillId="0" borderId="0" xfId="0" applyNumberFormat="1" applyFont="1" applyAlignment="1">
      <alignment horizontal="justify"/>
    </xf>
    <xf numFmtId="49" fontId="16" fillId="0" borderId="0" xfId="0" applyNumberFormat="1" applyFont="1" applyAlignment="1">
      <alignment horizontal="center" vertical="top"/>
    </xf>
    <xf numFmtId="49" fontId="28" fillId="0" borderId="0" xfId="0" applyNumberFormat="1" applyFont="1" applyAlignment="1">
      <alignment horizontal="right" vertical="top"/>
    </xf>
    <xf numFmtId="4" fontId="28" fillId="0" borderId="0" xfId="0" applyNumberFormat="1" applyFont="1" applyAlignment="1">
      <alignment horizontal="justify"/>
    </xf>
    <xf numFmtId="4" fontId="14" fillId="0" borderId="0" xfId="0" applyNumberFormat="1" applyFont="1" applyAlignment="1">
      <alignment horizontal="left"/>
    </xf>
    <xf numFmtId="4" fontId="16" fillId="0" borderId="0" xfId="0" applyNumberFormat="1" applyFont="1" applyAlignment="1">
      <alignment horizontal="justify"/>
    </xf>
    <xf numFmtId="49" fontId="16" fillId="0" borderId="0" xfId="0" applyNumberFormat="1" applyFont="1" applyAlignment="1">
      <alignment horizontal="right" vertical="top"/>
    </xf>
    <xf numFmtId="0" fontId="14" fillId="0" borderId="0" xfId="8" applyFont="1" applyAlignment="1">
      <alignment horizontal="justify" vertical="top" wrapText="1"/>
    </xf>
    <xf numFmtId="0" fontId="14" fillId="0" borderId="0" xfId="8" applyFont="1" applyAlignment="1">
      <alignment horizontal="center" vertical="top"/>
    </xf>
    <xf numFmtId="0" fontId="14" fillId="2" borderId="0" xfId="0" applyFont="1" applyFill="1" applyAlignment="1">
      <alignment horizontal="right"/>
    </xf>
    <xf numFmtId="4" fontId="14" fillId="2" borderId="14" xfId="0" applyNumberFormat="1" applyFont="1" applyFill="1" applyBorder="1" applyAlignment="1">
      <alignment horizontal="right"/>
    </xf>
    <xf numFmtId="0" fontId="14" fillId="2" borderId="14" xfId="0" applyFont="1" applyFill="1" applyBorder="1"/>
    <xf numFmtId="4" fontId="29" fillId="0" borderId="0" xfId="0" applyNumberFormat="1" applyFont="1" applyAlignment="1">
      <alignment horizontal="right"/>
    </xf>
    <xf numFmtId="4" fontId="29" fillId="0" borderId="0" xfId="0" applyNumberFormat="1" applyFont="1"/>
    <xf numFmtId="0" fontId="14" fillId="0" borderId="0" xfId="8" applyFont="1" applyAlignment="1">
      <alignment horizontal="right"/>
    </xf>
    <xf numFmtId="0" fontId="25" fillId="0" borderId="0" xfId="0" applyFont="1" applyAlignment="1">
      <alignment horizontal="justify" vertical="top" wrapText="1"/>
    </xf>
    <xf numFmtId="0" fontId="25" fillId="2" borderId="14" xfId="0" applyFont="1" applyFill="1" applyBorder="1"/>
    <xf numFmtId="4" fontId="30" fillId="0" borderId="0" xfId="0" applyNumberFormat="1" applyFont="1"/>
    <xf numFmtId="4" fontId="14" fillId="0" borderId="4" xfId="0" applyNumberFormat="1" applyFont="1" applyBorder="1" applyAlignment="1">
      <alignment horizontal="right"/>
    </xf>
    <xf numFmtId="49" fontId="14" fillId="0" borderId="12" xfId="0" applyNumberFormat="1" applyFont="1" applyBorder="1" applyAlignment="1">
      <alignment horizontal="right" vertical="top"/>
    </xf>
    <xf numFmtId="4" fontId="14" fillId="0" borderId="12" xfId="0" applyNumberFormat="1" applyFont="1" applyBorder="1" applyAlignment="1">
      <alignment horizontal="justify" wrapText="1"/>
    </xf>
    <xf numFmtId="4" fontId="14" fillId="0" borderId="12" xfId="0" applyNumberFormat="1" applyFont="1" applyBorder="1" applyAlignment="1">
      <alignment horizontal="justify"/>
    </xf>
    <xf numFmtId="4" fontId="14" fillId="0" borderId="12" xfId="0" applyNumberFormat="1" applyFont="1" applyBorder="1" applyAlignment="1">
      <alignment horizontal="center"/>
    </xf>
    <xf numFmtId="4" fontId="14" fillId="0" borderId="12" xfId="0" applyNumberFormat="1" applyFont="1" applyBorder="1" applyAlignment="1">
      <alignment horizontal="right"/>
    </xf>
    <xf numFmtId="4" fontId="29" fillId="0" borderId="12" xfId="0" applyNumberFormat="1" applyFont="1" applyBorder="1" applyAlignment="1">
      <alignment horizontal="right"/>
    </xf>
    <xf numFmtId="4" fontId="29" fillId="0" borderId="12" xfId="0" applyNumberFormat="1" applyFont="1" applyBorder="1"/>
    <xf numFmtId="4" fontId="14" fillId="0" borderId="0" xfId="0" applyNumberFormat="1" applyFont="1" applyAlignment="1">
      <alignment horizontal="justify" wrapText="1"/>
    </xf>
    <xf numFmtId="4" fontId="16" fillId="0" borderId="0" xfId="0" applyNumberFormat="1" applyFont="1" applyAlignment="1">
      <alignment horizontal="justify" wrapText="1"/>
    </xf>
    <xf numFmtId="4" fontId="16" fillId="0" borderId="0" xfId="0" applyNumberFormat="1" applyFont="1" applyAlignment="1">
      <alignment horizontal="center"/>
    </xf>
    <xf numFmtId="4" fontId="16" fillId="0" borderId="0" xfId="0" applyNumberFormat="1" applyFont="1" applyAlignment="1">
      <alignment horizontal="right"/>
    </xf>
    <xf numFmtId="4" fontId="31" fillId="0" borderId="0" xfId="0" applyNumberFormat="1" applyFont="1" applyAlignment="1">
      <alignment horizontal="right"/>
    </xf>
    <xf numFmtId="4" fontId="31" fillId="0" borderId="0" xfId="0" applyNumberFormat="1" applyFont="1"/>
    <xf numFmtId="0" fontId="14" fillId="0" borderId="0" xfId="8" applyFont="1" applyAlignment="1">
      <alignment horizontal="center" vertical="top" wrapText="1"/>
    </xf>
    <xf numFmtId="4" fontId="14" fillId="0" borderId="14" xfId="0" applyNumberFormat="1" applyFont="1" applyBorder="1"/>
    <xf numFmtId="4" fontId="16" fillId="0" borderId="14" xfId="0" applyNumberFormat="1" applyFont="1" applyBorder="1" applyAlignment="1">
      <alignment horizontal="right"/>
    </xf>
    <xf numFmtId="0" fontId="14" fillId="2" borderId="14" xfId="0" applyFont="1" applyFill="1" applyBorder="1" applyAlignment="1">
      <alignment horizontal="justify"/>
    </xf>
    <xf numFmtId="2" fontId="14" fillId="0" borderId="0" xfId="8" applyNumberFormat="1" applyFont="1"/>
    <xf numFmtId="4" fontId="14" fillId="0" borderId="0" xfId="8" applyNumberFormat="1" applyFont="1"/>
    <xf numFmtId="4" fontId="29" fillId="0" borderId="0" xfId="8" applyNumberFormat="1" applyFont="1"/>
    <xf numFmtId="4" fontId="16" fillId="0" borderId="4" xfId="0" applyNumberFormat="1" applyFont="1" applyBorder="1" applyAlignment="1">
      <alignment horizontal="right"/>
    </xf>
    <xf numFmtId="2" fontId="14" fillId="0" borderId="14" xfId="8" applyNumberFormat="1" applyFont="1" applyBorder="1"/>
    <xf numFmtId="2" fontId="29" fillId="0" borderId="0" xfId="8" applyNumberFormat="1" applyFont="1"/>
    <xf numFmtId="4" fontId="14" fillId="0" borderId="14" xfId="0" applyNumberFormat="1" applyFont="1" applyBorder="1" applyAlignment="1">
      <alignment horizontal="right"/>
    </xf>
    <xf numFmtId="0" fontId="14" fillId="0" borderId="0" xfId="8" applyFont="1" applyAlignment="1">
      <alignment horizontal="center"/>
    </xf>
    <xf numFmtId="4" fontId="25" fillId="0" borderId="0" xfId="0" applyNumberFormat="1" applyFont="1" applyAlignment="1">
      <alignment horizontal="justify" wrapText="1"/>
    </xf>
    <xf numFmtId="49" fontId="14" fillId="0" borderId="4" xfId="0" applyNumberFormat="1" applyFont="1" applyBorder="1" applyAlignment="1">
      <alignment horizontal="right" vertical="top"/>
    </xf>
    <xf numFmtId="4" fontId="14" fillId="0" borderId="4" xfId="0" applyNumberFormat="1" applyFont="1" applyBorder="1" applyAlignment="1">
      <alignment horizontal="justify" wrapText="1"/>
    </xf>
    <xf numFmtId="4" fontId="14" fillId="0" borderId="4" xfId="0" applyNumberFormat="1" applyFont="1" applyBorder="1" applyAlignment="1">
      <alignment horizontal="justify"/>
    </xf>
    <xf numFmtId="4" fontId="14" fillId="0" borderId="4" xfId="0" applyNumberFormat="1" applyFont="1" applyBorder="1" applyAlignment="1">
      <alignment horizontal="center"/>
    </xf>
    <xf numFmtId="4" fontId="29" fillId="0" borderId="4" xfId="0" applyNumberFormat="1" applyFont="1" applyBorder="1" applyAlignment="1">
      <alignment horizontal="right"/>
    </xf>
    <xf numFmtId="4" fontId="29" fillId="0" borderId="4" xfId="0" applyNumberFormat="1" applyFont="1" applyBorder="1"/>
    <xf numFmtId="4" fontId="26" fillId="0" borderId="0" xfId="0" applyNumberFormat="1" applyFont="1" applyAlignment="1">
      <alignment horizontal="center" wrapText="1"/>
    </xf>
    <xf numFmtId="49" fontId="14" fillId="0" borderId="0" xfId="0" applyNumberFormat="1" applyFont="1" applyAlignment="1">
      <alignment horizontal="center" vertical="center"/>
    </xf>
    <xf numFmtId="4" fontId="14" fillId="0" borderId="0" xfId="0" applyNumberFormat="1" applyFont="1" applyAlignment="1">
      <alignment horizontal="left" vertical="center" wrapText="1"/>
    </xf>
    <xf numFmtId="49" fontId="14" fillId="0" borderId="4" xfId="0" applyNumberFormat="1" applyFont="1" applyBorder="1" applyAlignment="1">
      <alignment horizontal="center" vertical="center"/>
    </xf>
    <xf numFmtId="4" fontId="14" fillId="0" borderId="4" xfId="0" applyNumberFormat="1" applyFont="1" applyBorder="1"/>
    <xf numFmtId="0" fontId="2" fillId="5" borderId="22" xfId="0" applyFont="1" applyFill="1" applyBorder="1" applyAlignment="1">
      <alignment vertical="top"/>
    </xf>
    <xf numFmtId="0" fontId="32" fillId="5" borderId="22" xfId="0" applyFont="1" applyFill="1" applyBorder="1" applyAlignment="1">
      <alignment horizontal="center" vertical="top"/>
    </xf>
    <xf numFmtId="0" fontId="2" fillId="5" borderId="22" xfId="0" applyFont="1" applyFill="1" applyBorder="1" applyAlignment="1">
      <alignment horizontal="center" vertical="top"/>
    </xf>
    <xf numFmtId="0" fontId="2" fillId="0" borderId="23" xfId="0" applyFont="1" applyBorder="1" applyAlignment="1">
      <alignment vertical="top"/>
    </xf>
    <xf numFmtId="0" fontId="32" fillId="0" borderId="23" xfId="0" applyFont="1" applyBorder="1" applyAlignment="1">
      <alignment horizontal="center" vertical="top"/>
    </xf>
    <xf numFmtId="0" fontId="2" fillId="0" borderId="23" xfId="0" applyFont="1" applyBorder="1" applyAlignment="1">
      <alignment horizontal="center" vertical="top"/>
    </xf>
    <xf numFmtId="0" fontId="1" fillId="0" borderId="23" xfId="0" applyFont="1" applyBorder="1" applyAlignment="1">
      <alignment horizontal="right" vertical="top"/>
    </xf>
    <xf numFmtId="0" fontId="33" fillId="0" borderId="24" xfId="0" applyFont="1" applyBorder="1" applyAlignment="1">
      <alignment horizontal="left" vertical="top" wrapText="1"/>
    </xf>
    <xf numFmtId="0" fontId="33" fillId="0" borderId="24" xfId="0" applyFont="1" applyBorder="1" applyAlignment="1">
      <alignment horizontal="right" vertical="top"/>
    </xf>
    <xf numFmtId="0" fontId="33" fillId="0" borderId="24" xfId="0" applyFont="1" applyBorder="1" applyAlignment="1">
      <alignment horizontal="justify" vertical="top" wrapText="1"/>
    </xf>
    <xf numFmtId="0" fontId="2" fillId="0" borderId="23" xfId="0" applyFont="1" applyBorder="1" applyAlignment="1">
      <alignment horizontal="right" vertical="top"/>
    </xf>
    <xf numFmtId="0" fontId="32" fillId="0" borderId="24" xfId="0" applyFont="1" applyBorder="1" applyAlignment="1">
      <alignment horizontal="left" vertical="top" wrapText="1"/>
    </xf>
    <xf numFmtId="171" fontId="32" fillId="0" borderId="23" xfId="0" applyNumberFormat="1" applyFont="1" applyBorder="1" applyAlignment="1">
      <alignment vertical="top"/>
    </xf>
    <xf numFmtId="4" fontId="2" fillId="0" borderId="23" xfId="0" applyNumberFormat="1" applyFont="1" applyBorder="1" applyAlignment="1">
      <alignment vertical="top"/>
    </xf>
    <xf numFmtId="4" fontId="34" fillId="0" borderId="25" xfId="0" applyNumberFormat="1" applyFont="1" applyBorder="1" applyAlignment="1">
      <alignment vertical="top"/>
    </xf>
    <xf numFmtId="172" fontId="2" fillId="0" borderId="23" xfId="0" applyNumberFormat="1" applyFont="1" applyBorder="1" applyAlignment="1">
      <alignment vertical="top"/>
    </xf>
    <xf numFmtId="0" fontId="33" fillId="0" borderId="23" xfId="0" applyFont="1" applyBorder="1" applyAlignment="1">
      <alignment horizontal="left" vertical="top" wrapText="1"/>
    </xf>
    <xf numFmtId="0" fontId="32" fillId="0" borderId="24" xfId="0" applyFont="1" applyBorder="1" applyAlignment="1">
      <alignment horizontal="justify" vertical="top" wrapText="1"/>
    </xf>
    <xf numFmtId="0" fontId="1" fillId="0" borderId="26" xfId="0" applyFont="1" applyBorder="1" applyAlignment="1">
      <alignment horizontal="right" vertical="top"/>
    </xf>
    <xf numFmtId="171" fontId="32" fillId="0" borderId="26" xfId="0" applyNumberFormat="1" applyFont="1" applyBorder="1" applyAlignment="1">
      <alignment vertical="top"/>
    </xf>
    <xf numFmtId="4" fontId="2" fillId="0" borderId="26" xfId="0" applyNumberFormat="1" applyFont="1" applyBorder="1" applyAlignment="1">
      <alignment vertical="top"/>
    </xf>
    <xf numFmtId="4" fontId="34" fillId="0" borderId="27" xfId="0" applyNumberFormat="1" applyFont="1" applyBorder="1" applyAlignment="1">
      <alignment vertical="top"/>
    </xf>
    <xf numFmtId="172" fontId="2" fillId="0" borderId="26" xfId="0" applyNumberFormat="1" applyFont="1" applyBorder="1" applyAlignment="1">
      <alignment vertical="top"/>
    </xf>
    <xf numFmtId="0" fontId="2" fillId="0" borderId="26" xfId="0" applyFont="1" applyBorder="1" applyAlignment="1">
      <alignment horizontal="center" vertical="top"/>
    </xf>
    <xf numFmtId="4" fontId="35" fillId="0" borderId="27" xfId="0" applyNumberFormat="1" applyFont="1" applyBorder="1" applyAlignment="1">
      <alignment vertical="top"/>
    </xf>
    <xf numFmtId="4" fontId="36" fillId="0" borderId="26" xfId="0" applyNumberFormat="1" applyFont="1" applyBorder="1" applyAlignment="1">
      <alignment horizontal="right" vertical="top"/>
    </xf>
    <xf numFmtId="4" fontId="2" fillId="0" borderId="26" xfId="0" applyNumberFormat="1" applyFont="1" applyBorder="1" applyAlignment="1">
      <alignment horizontal="right" vertical="top"/>
    </xf>
    <xf numFmtId="4" fontId="34" fillId="0" borderId="27" xfId="0" applyNumberFormat="1" applyFont="1" applyBorder="1"/>
    <xf numFmtId="4" fontId="37" fillId="0" borderId="27" xfId="0" applyNumberFormat="1" applyFont="1" applyBorder="1"/>
    <xf numFmtId="171" fontId="32" fillId="0" borderId="26" xfId="0" applyNumberFormat="1" applyFont="1" applyBorder="1"/>
    <xf numFmtId="4" fontId="2" fillId="0" borderId="26" xfId="0" applyNumberFormat="1" applyFont="1" applyBorder="1" applyAlignment="1">
      <alignment horizontal="right"/>
    </xf>
    <xf numFmtId="0" fontId="34" fillId="0" borderId="27" xfId="0" applyFont="1" applyBorder="1"/>
    <xf numFmtId="172" fontId="2" fillId="0" borderId="26" xfId="0" applyNumberFormat="1" applyFont="1" applyBorder="1"/>
    <xf numFmtId="173" fontId="37" fillId="0" borderId="27" xfId="0" applyNumberFormat="1" applyFont="1" applyBorder="1"/>
    <xf numFmtId="4" fontId="1" fillId="0" borderId="26" xfId="0" applyNumberFormat="1" applyFont="1" applyBorder="1" applyAlignment="1">
      <alignment horizontal="right"/>
    </xf>
    <xf numFmtId="171" fontId="33" fillId="0" borderId="26" xfId="0" applyNumberFormat="1" applyFont="1" applyBorder="1"/>
    <xf numFmtId="171" fontId="1" fillId="0" borderId="26" xfId="0" applyNumberFormat="1" applyFont="1" applyBorder="1"/>
    <xf numFmtId="0" fontId="2" fillId="0" borderId="26" xfId="0" applyFont="1" applyBorder="1" applyAlignment="1">
      <alignment vertical="top"/>
    </xf>
    <xf numFmtId="171" fontId="2" fillId="0" borderId="26" xfId="0" applyNumberFormat="1" applyFont="1" applyBorder="1"/>
    <xf numFmtId="0" fontId="2" fillId="0" borderId="26" xfId="0" applyFont="1" applyBorder="1"/>
    <xf numFmtId="0" fontId="2" fillId="0" borderId="26" xfId="0" applyFont="1" applyBorder="1" applyAlignment="1">
      <alignment horizontal="right" vertical="top"/>
    </xf>
    <xf numFmtId="0" fontId="2" fillId="0" borderId="24" xfId="0" applyFont="1" applyBorder="1" applyAlignment="1">
      <alignment horizontal="left" vertical="top" wrapText="1"/>
    </xf>
    <xf numFmtId="0" fontId="2" fillId="0" borderId="0" xfId="0" applyFont="1" applyAlignment="1" applyProtection="1">
      <alignment vertical="top" wrapText="1"/>
      <protection hidden="1"/>
    </xf>
    <xf numFmtId="0" fontId="32" fillId="0" borderId="23" xfId="0" applyFont="1" applyBorder="1" applyAlignment="1">
      <alignment horizontal="left" vertical="top" wrapText="1"/>
    </xf>
    <xf numFmtId="0" fontId="32" fillId="0" borderId="23" xfId="0" applyFont="1" applyBorder="1" applyAlignment="1">
      <alignment horizontal="justify" vertical="top"/>
    </xf>
    <xf numFmtId="49" fontId="2" fillId="0" borderId="26" xfId="0" applyNumberFormat="1" applyFont="1" applyBorder="1"/>
    <xf numFmtId="0" fontId="2" fillId="0" borderId="26" xfId="0" applyFont="1" applyBorder="1" applyAlignment="1">
      <alignment horizontal="right"/>
    </xf>
    <xf numFmtId="0" fontId="2" fillId="0" borderId="28" xfId="0" applyFont="1" applyBorder="1" applyAlignment="1">
      <alignment vertical="top"/>
    </xf>
    <xf numFmtId="49" fontId="2" fillId="0" borderId="28" xfId="0" applyNumberFormat="1" applyFont="1" applyBorder="1"/>
    <xf numFmtId="0" fontId="2" fillId="0" borderId="28" xfId="0" applyFont="1" applyBorder="1"/>
    <xf numFmtId="0" fontId="0" fillId="0" borderId="0" xfId="0" applyAlignment="1">
      <alignment horizontal="center" vertical="center"/>
    </xf>
    <xf numFmtId="0" fontId="0" fillId="0" borderId="0" xfId="0" applyAlignment="1">
      <alignment vertical="top"/>
    </xf>
    <xf numFmtId="0" fontId="38" fillId="0" borderId="0" xfId="0" applyFont="1"/>
    <xf numFmtId="0" fontId="40" fillId="0" borderId="0" xfId="0" applyFont="1" applyAlignment="1">
      <alignment horizontal="left" vertical="top"/>
    </xf>
    <xf numFmtId="0" fontId="40" fillId="0" borderId="0" xfId="0" applyFont="1"/>
    <xf numFmtId="0" fontId="41" fillId="6" borderId="6" xfId="0" applyFont="1" applyFill="1" applyBorder="1" applyAlignment="1">
      <alignment horizontal="left" vertical="top" wrapText="1"/>
    </xf>
    <xf numFmtId="0" fontId="41" fillId="6" borderId="6" xfId="0" applyFont="1" applyFill="1" applyBorder="1" applyAlignment="1">
      <alignment horizontal="center" vertical="center"/>
    </xf>
    <xf numFmtId="0" fontId="41" fillId="6" borderId="6" xfId="0" applyFont="1" applyFill="1" applyBorder="1" applyAlignment="1">
      <alignment horizontal="center" vertical="center" wrapText="1"/>
    </xf>
    <xf numFmtId="4" fontId="40" fillId="0" borderId="0" xfId="0" applyNumberFormat="1" applyFont="1"/>
    <xf numFmtId="0" fontId="41" fillId="0" borderId="0" xfId="0" applyFont="1" applyAlignment="1">
      <alignment horizontal="left" vertical="top"/>
    </xf>
    <xf numFmtId="0" fontId="41" fillId="0" borderId="0" xfId="0" applyFont="1"/>
    <xf numFmtId="0" fontId="41" fillId="0" borderId="0" xfId="0" applyFont="1" applyAlignment="1">
      <alignment vertical="top" wrapText="1"/>
    </xf>
    <xf numFmtId="0" fontId="43" fillId="0" borderId="0" xfId="0" applyFont="1" applyAlignment="1">
      <alignment horizontal="left" vertical="top" wrapText="1"/>
    </xf>
    <xf numFmtId="4" fontId="43" fillId="0" borderId="0" xfId="0" applyNumberFormat="1" applyFont="1" applyAlignment="1">
      <alignment horizontal="right"/>
    </xf>
    <xf numFmtId="4" fontId="45" fillId="0" borderId="0" xfId="0" applyNumberFormat="1" applyFont="1"/>
    <xf numFmtId="0" fontId="43" fillId="0" borderId="0" xfId="0" applyFont="1" applyAlignment="1">
      <alignment horizontal="left" vertical="top"/>
    </xf>
    <xf numFmtId="0" fontId="45" fillId="0" borderId="0" xfId="0" applyFont="1" applyAlignment="1">
      <alignment horizontal="left" vertical="top" wrapText="1"/>
    </xf>
    <xf numFmtId="1" fontId="43" fillId="0" borderId="0" xfId="0" applyNumberFormat="1" applyFont="1"/>
    <xf numFmtId="4" fontId="43" fillId="0" borderId="0" xfId="0" applyNumberFormat="1" applyFont="1"/>
    <xf numFmtId="0" fontId="46" fillId="0" borderId="0" xfId="0" applyFont="1"/>
    <xf numFmtId="0" fontId="43" fillId="0" borderId="0" xfId="0" applyFont="1" applyAlignment="1">
      <alignment horizontal="right"/>
    </xf>
    <xf numFmtId="0" fontId="41" fillId="0" borderId="0" xfId="0" applyFont="1" applyAlignment="1">
      <alignment wrapText="1"/>
    </xf>
    <xf numFmtId="4" fontId="41" fillId="0" borderId="0" xfId="0" applyNumberFormat="1" applyFont="1"/>
    <xf numFmtId="0" fontId="2" fillId="0" borderId="0" xfId="0" applyFont="1" applyAlignment="1">
      <alignment horizontal="left" vertical="top"/>
    </xf>
    <xf numFmtId="0" fontId="41" fillId="0" borderId="0" xfId="0" applyFont="1" applyAlignment="1">
      <alignment horizontal="left" vertical="top" wrapText="1"/>
    </xf>
    <xf numFmtId="2" fontId="2" fillId="0" borderId="0" xfId="0" applyNumberFormat="1" applyFont="1" applyAlignment="1">
      <alignment horizontal="center"/>
    </xf>
    <xf numFmtId="4" fontId="2" fillId="0" borderId="0" xfId="0" applyNumberFormat="1" applyFont="1" applyAlignment="1">
      <alignment horizontal="center"/>
    </xf>
    <xf numFmtId="4" fontId="2" fillId="0" borderId="0" xfId="0" applyNumberFormat="1" applyFont="1" applyAlignment="1">
      <alignment horizontal="right"/>
    </xf>
    <xf numFmtId="0" fontId="40" fillId="0" borderId="0" xfId="0" applyFont="1" applyAlignment="1">
      <alignment horizontal="center"/>
    </xf>
    <xf numFmtId="4" fontId="41" fillId="0" borderId="0" xfId="0" applyNumberFormat="1" applyFont="1" applyAlignment="1">
      <alignment horizontal="right"/>
    </xf>
    <xf numFmtId="0" fontId="20" fillId="0" borderId="0" xfId="0" applyFont="1" applyAlignment="1">
      <alignment horizontal="left" vertical="top"/>
    </xf>
    <xf numFmtId="0" fontId="45" fillId="0" borderId="0" xfId="0" applyFont="1" applyAlignment="1">
      <alignment vertical="top" wrapText="1"/>
    </xf>
    <xf numFmtId="4" fontId="43" fillId="0" borderId="0" xfId="0" applyNumberFormat="1" applyFont="1" applyAlignment="1">
      <alignment horizontal="center"/>
    </xf>
    <xf numFmtId="0" fontId="43" fillId="0" borderId="0" xfId="0" applyFont="1"/>
    <xf numFmtId="0" fontId="14" fillId="0" borderId="0" xfId="0" applyFont="1" applyAlignment="1">
      <alignment horizontal="left" vertical="top"/>
    </xf>
    <xf numFmtId="0" fontId="33" fillId="0" borderId="0" xfId="0" applyFont="1" applyAlignment="1">
      <alignment vertical="top" wrapText="1"/>
    </xf>
    <xf numFmtId="0" fontId="32" fillId="0" borderId="0" xfId="0" applyFont="1" applyAlignment="1">
      <alignment horizontal="left"/>
    </xf>
    <xf numFmtId="4" fontId="32" fillId="0" borderId="0" xfId="0" applyNumberFormat="1" applyFont="1" applyAlignment="1">
      <alignment horizontal="center"/>
    </xf>
    <xf numFmtId="4" fontId="32" fillId="0" borderId="0" xfId="0" applyNumberFormat="1" applyFont="1" applyAlignment="1">
      <alignment horizontal="right"/>
    </xf>
    <xf numFmtId="0" fontId="39" fillId="0" borderId="0" xfId="13" applyFont="1"/>
    <xf numFmtId="0" fontId="43" fillId="0" borderId="0" xfId="13" applyFont="1" applyAlignment="1">
      <alignment horizontal="left" vertical="top"/>
    </xf>
    <xf numFmtId="0" fontId="36" fillId="0" borderId="0" xfId="13" applyFont="1" applyAlignment="1">
      <alignment horizontal="justify"/>
    </xf>
    <xf numFmtId="3" fontId="36" fillId="0" borderId="0" xfId="0" applyNumberFormat="1" applyFont="1" applyAlignment="1">
      <alignment horizontal="center"/>
    </xf>
    <xf numFmtId="4" fontId="36" fillId="0" borderId="0" xfId="0" applyNumberFormat="1" applyFont="1" applyAlignment="1">
      <alignment horizontal="center"/>
    </xf>
    <xf numFmtId="4" fontId="36" fillId="0" borderId="0" xfId="0" applyNumberFormat="1" applyFont="1" applyAlignment="1">
      <alignment horizontal="right"/>
    </xf>
    <xf numFmtId="0" fontId="45" fillId="0" borderId="0" xfId="13" applyFont="1" applyAlignment="1">
      <alignment horizontal="left" vertical="top"/>
    </xf>
    <xf numFmtId="0" fontId="45" fillId="0" borderId="0" xfId="13" applyFont="1" applyAlignment="1">
      <alignment horizontal="left" vertical="top" wrapText="1"/>
    </xf>
    <xf numFmtId="3" fontId="43" fillId="0" borderId="0" xfId="13" applyNumberFormat="1" applyFont="1" applyAlignment="1">
      <alignment horizontal="right"/>
    </xf>
    <xf numFmtId="3" fontId="40" fillId="0" borderId="0" xfId="0" applyNumberFormat="1" applyFont="1"/>
    <xf numFmtId="0" fontId="40" fillId="0" borderId="0" xfId="0" applyFont="1" applyAlignment="1">
      <alignment vertical="top"/>
    </xf>
    <xf numFmtId="0" fontId="41" fillId="0" borderId="0" xfId="0" applyFont="1" applyAlignment="1">
      <alignment vertical="top"/>
    </xf>
    <xf numFmtId="4" fontId="41" fillId="0" borderId="0" xfId="0" applyNumberFormat="1" applyFont="1" applyAlignment="1">
      <alignment vertical="top"/>
    </xf>
    <xf numFmtId="0" fontId="45" fillId="0" borderId="0" xfId="13" applyFont="1" applyAlignment="1">
      <alignment horizontal="justify"/>
    </xf>
    <xf numFmtId="4" fontId="43" fillId="0" borderId="0" xfId="13" applyNumberFormat="1" applyFont="1" applyAlignment="1">
      <alignment horizontal="right"/>
    </xf>
    <xf numFmtId="0" fontId="43" fillId="0" borderId="0" xfId="13" applyFont="1"/>
    <xf numFmtId="0" fontId="43" fillId="0" borderId="0" xfId="13" applyFont="1" applyAlignment="1">
      <alignment horizontal="left" vertical="center"/>
    </xf>
    <xf numFmtId="0" fontId="43" fillId="0" borderId="0" xfId="13" applyFont="1" applyAlignment="1">
      <alignment horizontal="left" vertical="top" wrapText="1"/>
    </xf>
    <xf numFmtId="164" fontId="81" fillId="0" borderId="0" xfId="1" applyBorder="1" applyProtection="1"/>
    <xf numFmtId="0" fontId="46" fillId="0" borderId="0" xfId="13" applyFont="1"/>
    <xf numFmtId="4" fontId="43" fillId="0" borderId="0" xfId="13" applyNumberFormat="1" applyFont="1"/>
    <xf numFmtId="4" fontId="45" fillId="0" borderId="0" xfId="13" applyNumberFormat="1" applyFont="1"/>
    <xf numFmtId="0" fontId="45" fillId="0" borderId="0" xfId="0" applyFont="1" applyAlignment="1">
      <alignment horizontal="justify"/>
    </xf>
    <xf numFmtId="0" fontId="43" fillId="0" borderId="0" xfId="0" applyFont="1" applyAlignment="1">
      <alignment horizontal="justify"/>
    </xf>
    <xf numFmtId="3" fontId="43" fillId="0" borderId="0" xfId="0" applyNumberFormat="1" applyFont="1" applyAlignment="1">
      <alignment horizontal="right"/>
    </xf>
    <xf numFmtId="0" fontId="40" fillId="0" borderId="0" xfId="0" applyFont="1" applyAlignment="1">
      <alignment vertical="top" wrapText="1"/>
    </xf>
    <xf numFmtId="0" fontId="49" fillId="0" borderId="0" xfId="0" applyFont="1"/>
    <xf numFmtId="3" fontId="49" fillId="0" borderId="0" xfId="0" applyNumberFormat="1" applyFont="1"/>
    <xf numFmtId="0" fontId="40" fillId="0" borderId="0" xfId="0" applyFont="1" applyAlignment="1">
      <alignment vertical="center" wrapText="1"/>
    </xf>
    <xf numFmtId="0" fontId="40" fillId="0" borderId="0" xfId="0" applyFont="1" applyAlignment="1">
      <alignment vertical="center"/>
    </xf>
    <xf numFmtId="0" fontId="43" fillId="0" borderId="0" xfId="0" applyFont="1" applyAlignment="1">
      <alignment horizontal="left" wrapText="1"/>
    </xf>
    <xf numFmtId="0" fontId="40" fillId="0" borderId="0" xfId="0" applyFont="1" applyAlignment="1">
      <alignment horizontal="left" vertical="top" wrapText="1"/>
    </xf>
    <xf numFmtId="4" fontId="49" fillId="0" borderId="0" xfId="0" applyNumberFormat="1" applyFont="1"/>
    <xf numFmtId="0" fontId="2" fillId="0" borderId="0" xfId="0" applyFont="1" applyAlignment="1">
      <alignment horizontal="left" vertical="top" wrapText="1"/>
    </xf>
    <xf numFmtId="164" fontId="39" fillId="0" borderId="0" xfId="16" applyFont="1" applyBorder="1" applyProtection="1"/>
    <xf numFmtId="0" fontId="33" fillId="0" borderId="0" xfId="0" applyFont="1" applyAlignment="1">
      <alignment horizontal="left" vertical="top" wrapText="1"/>
    </xf>
    <xf numFmtId="4" fontId="2" fillId="0" borderId="0" xfId="0" applyNumberFormat="1" applyFont="1"/>
    <xf numFmtId="0" fontId="9" fillId="2" borderId="29" xfId="7" applyFont="1" applyFill="1" applyBorder="1" applyAlignment="1">
      <alignment horizontal="justify" vertical="center" wrapText="1"/>
    </xf>
    <xf numFmtId="0" fontId="45" fillId="0" borderId="30" xfId="0" applyFont="1" applyBorder="1" applyAlignment="1">
      <alignment horizontal="left" vertical="top" wrapText="1"/>
    </xf>
    <xf numFmtId="2" fontId="40" fillId="0" borderId="0" xfId="0" applyNumberFormat="1" applyFont="1"/>
    <xf numFmtId="2" fontId="41" fillId="0" borderId="0" xfId="0" applyNumberFormat="1" applyFont="1"/>
    <xf numFmtId="0" fontId="52" fillId="0" borderId="0" xfId="0" applyFont="1" applyAlignment="1">
      <alignment vertical="center" wrapText="1"/>
    </xf>
    <xf numFmtId="0" fontId="0" fillId="0" borderId="0" xfId="0" applyAlignment="1">
      <alignment wrapText="1"/>
    </xf>
    <xf numFmtId="0" fontId="53" fillId="0" borderId="0" xfId="0" applyFont="1" applyAlignment="1">
      <alignment horizontal="left" vertical="center" wrapText="1"/>
    </xf>
    <xf numFmtId="0" fontId="54" fillId="0" borderId="0" xfId="0" applyFont="1" applyAlignment="1">
      <alignment horizontal="left" vertical="center" wrapText="1"/>
    </xf>
    <xf numFmtId="0" fontId="55" fillId="0" borderId="0" xfId="0" applyFont="1" applyAlignment="1">
      <alignment vertical="center" wrapText="1"/>
    </xf>
    <xf numFmtId="0" fontId="56" fillId="0" borderId="0" xfId="0" applyFont="1" applyAlignment="1">
      <alignment vertical="center" wrapText="1"/>
    </xf>
    <xf numFmtId="0" fontId="57" fillId="0" borderId="0" xfId="0" applyFont="1" applyAlignment="1">
      <alignment horizontal="left" vertical="center" wrapText="1"/>
    </xf>
    <xf numFmtId="0" fontId="57" fillId="0" borderId="0" xfId="0" applyFont="1" applyAlignment="1">
      <alignment vertical="center" wrapText="1"/>
    </xf>
    <xf numFmtId="0" fontId="57" fillId="0" borderId="0" xfId="0" applyFont="1" applyAlignment="1">
      <alignment horizontal="justify" vertical="center" wrapText="1"/>
    </xf>
    <xf numFmtId="0" fontId="58" fillId="0" borderId="0" xfId="0" applyFont="1" applyAlignment="1">
      <alignment vertical="center" wrapText="1"/>
    </xf>
    <xf numFmtId="0" fontId="59" fillId="0" borderId="0" xfId="0" applyFont="1" applyAlignment="1">
      <alignment vertical="center" wrapText="1"/>
    </xf>
    <xf numFmtId="0" fontId="60" fillId="0" borderId="0" xfId="0" applyFont="1" applyAlignment="1">
      <alignment vertical="center" wrapText="1"/>
    </xf>
    <xf numFmtId="0" fontId="61" fillId="0" borderId="0" xfId="0" applyFont="1" applyAlignment="1">
      <alignment vertical="center" wrapText="1"/>
    </xf>
    <xf numFmtId="0" fontId="62" fillId="0" borderId="0" xfId="0" applyFont="1" applyAlignment="1">
      <alignment vertical="center" wrapText="1"/>
    </xf>
    <xf numFmtId="0" fontId="63" fillId="0" borderId="0" xfId="0" applyFont="1" applyAlignment="1">
      <alignment vertical="center" wrapText="1"/>
    </xf>
    <xf numFmtId="0" fontId="64" fillId="0" borderId="0" xfId="0" applyFont="1" applyAlignment="1">
      <alignment horizontal="left" vertical="center" wrapText="1"/>
    </xf>
    <xf numFmtId="0" fontId="65" fillId="0" borderId="0" xfId="0" applyFont="1" applyAlignment="1">
      <alignment vertical="center" wrapText="1"/>
    </xf>
    <xf numFmtId="0" fontId="66" fillId="0" borderId="0" xfId="0" applyFont="1" applyAlignment="1">
      <alignment horizontal="left" vertical="center" wrapText="1"/>
    </xf>
    <xf numFmtId="0" fontId="66" fillId="0" borderId="0" xfId="0" applyFont="1" applyAlignment="1">
      <alignment horizontal="justify" vertical="center" wrapText="1"/>
    </xf>
    <xf numFmtId="0" fontId="67" fillId="0" borderId="0" xfId="0" applyFont="1" applyAlignment="1">
      <alignment vertical="center" wrapText="1"/>
    </xf>
    <xf numFmtId="0" fontId="68" fillId="0" borderId="0" xfId="0" applyFont="1" applyAlignment="1">
      <alignment horizontal="left" vertical="center" wrapText="1"/>
    </xf>
    <xf numFmtId="0" fontId="64" fillId="0" borderId="0" xfId="0" applyFont="1" applyAlignment="1">
      <alignment horizontal="justify" vertical="center" wrapText="1"/>
    </xf>
    <xf numFmtId="0" fontId="54" fillId="0" borderId="0" xfId="0" applyFont="1" applyAlignment="1">
      <alignment horizontal="justify" vertical="center" wrapText="1"/>
    </xf>
    <xf numFmtId="0" fontId="69" fillId="0" borderId="0" xfId="0" applyFont="1" applyAlignment="1">
      <alignment vertical="center" wrapText="1"/>
    </xf>
    <xf numFmtId="0" fontId="57" fillId="0" borderId="0" xfId="0" applyFont="1" applyAlignment="1">
      <alignment horizontal="left" vertical="center"/>
    </xf>
    <xf numFmtId="0" fontId="70" fillId="0" borderId="0" xfId="0" applyFont="1" applyAlignment="1">
      <alignment horizontal="left" vertical="center" wrapText="1"/>
    </xf>
    <xf numFmtId="0" fontId="42" fillId="0" borderId="0" xfId="0" applyFont="1"/>
    <xf numFmtId="4" fontId="42" fillId="0" borderId="0" xfId="0" applyNumberFormat="1" applyFont="1"/>
    <xf numFmtId="4" fontId="32" fillId="0" borderId="0" xfId="0" applyNumberFormat="1" applyFont="1"/>
    <xf numFmtId="0" fontId="33" fillId="0" borderId="0" xfId="0" applyFont="1" applyAlignment="1">
      <alignment horizontal="left" vertical="top"/>
    </xf>
    <xf numFmtId="0" fontId="32" fillId="0" borderId="0" xfId="0" applyFont="1"/>
    <xf numFmtId="0" fontId="32" fillId="0" borderId="0" xfId="0" applyFont="1" applyAlignment="1">
      <alignment horizontal="left" vertical="top"/>
    </xf>
    <xf numFmtId="0" fontId="32" fillId="0" borderId="0" xfId="0" applyFont="1" applyAlignment="1">
      <alignment horizontal="right"/>
    </xf>
    <xf numFmtId="0" fontId="33" fillId="6" borderId="6" xfId="0" applyFont="1" applyFill="1" applyBorder="1" applyAlignment="1">
      <alignment horizontal="center" vertical="center" wrapText="1"/>
    </xf>
    <xf numFmtId="0" fontId="32" fillId="0" borderId="0" xfId="0" applyFont="1" applyAlignment="1">
      <alignment horizontal="right" wrapText="1"/>
    </xf>
    <xf numFmtId="1" fontId="32" fillId="0" borderId="0" xfId="0" applyNumberFormat="1" applyFont="1" applyAlignment="1">
      <alignment horizontal="center"/>
    </xf>
    <xf numFmtId="0" fontId="32" fillId="0" borderId="0" xfId="0" applyFont="1" applyAlignment="1">
      <alignment wrapText="1"/>
    </xf>
    <xf numFmtId="0" fontId="32" fillId="0" borderId="0" xfId="13" applyFont="1" applyAlignment="1">
      <alignment horizontal="right" wrapText="1"/>
    </xf>
    <xf numFmtId="0" fontId="32" fillId="0" borderId="0" xfId="0" applyFont="1" applyAlignment="1">
      <alignment vertical="top"/>
    </xf>
    <xf numFmtId="0" fontId="32" fillId="0" borderId="0" xfId="0" applyFont="1" applyAlignment="1">
      <alignment horizontal="right" vertical="top" wrapText="1"/>
    </xf>
    <xf numFmtId="1" fontId="32" fillId="0" borderId="0" xfId="13" applyNumberFormat="1" applyFont="1" applyAlignment="1">
      <alignment horizontal="center"/>
    </xf>
    <xf numFmtId="1" fontId="32" fillId="0" borderId="0" xfId="0" applyNumberFormat="1" applyFont="1" applyAlignment="1">
      <alignment horizontal="right"/>
    </xf>
    <xf numFmtId="0" fontId="42" fillId="0" borderId="0" xfId="0" applyFont="1" applyAlignment="1">
      <alignment vertical="top"/>
    </xf>
    <xf numFmtId="4" fontId="43" fillId="0" borderId="0" xfId="13" applyNumberFormat="1" applyFont="1" applyAlignment="1">
      <alignment horizontal="center"/>
    </xf>
    <xf numFmtId="0" fontId="44" fillId="0" borderId="0" xfId="13" applyFont="1"/>
    <xf numFmtId="0" fontId="43" fillId="0" borderId="0" xfId="0" applyFont="1" applyAlignment="1">
      <alignment horizontal="center"/>
    </xf>
    <xf numFmtId="4" fontId="48" fillId="0" borderId="0" xfId="0" applyNumberFormat="1" applyFont="1"/>
    <xf numFmtId="0" fontId="50" fillId="0" borderId="0" xfId="0" applyFont="1"/>
    <xf numFmtId="4" fontId="51" fillId="0" borderId="0" xfId="0" applyNumberFormat="1" applyFont="1"/>
    <xf numFmtId="2" fontId="32" fillId="0" borderId="0" xfId="0" applyNumberFormat="1" applyFont="1"/>
    <xf numFmtId="4" fontId="32" fillId="0" borderId="23" xfId="0" applyNumberFormat="1" applyFont="1" applyBorder="1" applyAlignment="1">
      <alignment vertical="top"/>
    </xf>
    <xf numFmtId="2" fontId="34" fillId="0" borderId="27" xfId="0" applyNumberFormat="1" applyFont="1" applyBorder="1" applyAlignment="1">
      <alignment vertical="top"/>
    </xf>
    <xf numFmtId="0" fontId="1" fillId="0" borderId="0" xfId="0" applyFont="1" applyAlignment="1">
      <alignment horizontal="left" vertical="top"/>
    </xf>
    <xf numFmtId="0" fontId="33" fillId="0" borderId="0" xfId="13" applyFont="1" applyAlignment="1">
      <alignment horizontal="left" vertical="top"/>
    </xf>
    <xf numFmtId="0" fontId="1" fillId="0" borderId="0" xfId="0" applyFont="1" applyAlignment="1">
      <alignment vertical="top"/>
    </xf>
    <xf numFmtId="0" fontId="14" fillId="0" borderId="0" xfId="0" applyFont="1"/>
    <xf numFmtId="0" fontId="14" fillId="0" borderId="0" xfId="0" applyFont="1" applyAlignment="1">
      <alignment horizontal="justify"/>
    </xf>
    <xf numFmtId="0" fontId="1" fillId="0" borderId="0" xfId="0" applyFont="1" applyAlignment="1">
      <alignment horizontal="center" vertical="top"/>
    </xf>
    <xf numFmtId="0" fontId="33" fillId="0" borderId="0" xfId="13" applyFont="1" applyAlignment="1">
      <alignment horizontal="center" vertical="top"/>
    </xf>
    <xf numFmtId="0" fontId="33" fillId="0" borderId="0" xfId="0" applyFont="1" applyAlignment="1">
      <alignment horizontal="center" vertical="top"/>
    </xf>
    <xf numFmtId="2" fontId="44" fillId="0" borderId="0" xfId="0" applyNumberFormat="1" applyFont="1" applyAlignment="1">
      <alignment horizontal="right"/>
    </xf>
    <xf numFmtId="0" fontId="32" fillId="0" borderId="0" xfId="0" applyFont="1" applyAlignment="1">
      <alignment horizontal="left" vertical="top" wrapText="1"/>
    </xf>
    <xf numFmtId="0" fontId="32" fillId="0" borderId="0" xfId="0" applyFont="1" applyAlignment="1">
      <alignment vertical="top" wrapText="1"/>
    </xf>
    <xf numFmtId="0" fontId="2" fillId="0" borderId="0" xfId="0" applyFont="1" applyAlignment="1">
      <alignment vertical="top" wrapText="1"/>
    </xf>
    <xf numFmtId="0" fontId="2" fillId="0" borderId="0" xfId="0" applyFont="1" applyAlignment="1">
      <alignment vertical="center" wrapText="1"/>
    </xf>
    <xf numFmtId="0" fontId="32" fillId="0" borderId="0" xfId="0" applyFont="1" applyAlignment="1">
      <alignment horizontal="left" wrapText="1"/>
    </xf>
    <xf numFmtId="2" fontId="43" fillId="0" borderId="0" xfId="0" applyNumberFormat="1" applyFont="1"/>
    <xf numFmtId="4" fontId="32" fillId="0" borderId="0" xfId="13" applyNumberFormat="1" applyFont="1" applyAlignment="1">
      <alignment horizontal="right"/>
    </xf>
    <xf numFmtId="4" fontId="47" fillId="0" borderId="0" xfId="13" applyNumberFormat="1" applyFont="1" applyAlignment="1">
      <alignment horizontal="right"/>
    </xf>
    <xf numFmtId="0" fontId="41" fillId="6" borderId="0" xfId="0" applyFont="1" applyFill="1" applyAlignment="1">
      <alignment horizontal="left" vertical="top"/>
    </xf>
    <xf numFmtId="4" fontId="26" fillId="0" borderId="0" xfId="0" applyNumberFormat="1" applyFont="1" applyAlignment="1">
      <alignment horizontal="center" wrapText="1"/>
    </xf>
    <xf numFmtId="49" fontId="26" fillId="0" borderId="0" xfId="0" applyNumberFormat="1" applyFont="1" applyAlignment="1">
      <alignment horizontal="center" vertical="top"/>
    </xf>
    <xf numFmtId="49" fontId="27" fillId="0" borderId="0" xfId="0" applyNumberFormat="1" applyFont="1" applyAlignment="1">
      <alignment horizontal="center" vertical="top"/>
    </xf>
    <xf numFmtId="4" fontId="14" fillId="0" borderId="12" xfId="0" applyNumberFormat="1" applyFont="1" applyBorder="1" applyAlignment="1">
      <alignment horizontal="left" wrapText="1"/>
    </xf>
    <xf numFmtId="0" fontId="16" fillId="0" borderId="0" xfId="10" applyFont="1" applyAlignment="1">
      <alignment horizontal="left"/>
    </xf>
    <xf numFmtId="0" fontId="14" fillId="0" borderId="0" xfId="10" applyFont="1" applyAlignment="1">
      <alignment horizontal="center" vertical="top" wrapText="1"/>
    </xf>
    <xf numFmtId="0" fontId="14" fillId="0" borderId="0" xfId="0" applyFont="1" applyAlignment="1">
      <alignment horizontal="left" vertical="top" wrapText="1"/>
    </xf>
    <xf numFmtId="0" fontId="14" fillId="0" borderId="0" xfId="0" applyFont="1" applyAlignment="1">
      <alignment vertical="top" wrapText="1"/>
    </xf>
    <xf numFmtId="0" fontId="22" fillId="0" borderId="0" xfId="14" applyFont="1" applyAlignment="1">
      <alignment vertical="top" wrapText="1"/>
    </xf>
    <xf numFmtId="0" fontId="16" fillId="0" borderId="0" xfId="10" applyFont="1" applyAlignment="1">
      <alignment horizontal="center"/>
    </xf>
    <xf numFmtId="0" fontId="14" fillId="0" borderId="0" xfId="10" applyFont="1" applyAlignment="1">
      <alignment horizontal="left" vertical="top" wrapText="1"/>
    </xf>
    <xf numFmtId="0" fontId="16" fillId="4" borderId="16" xfId="10" applyFont="1" applyFill="1" applyBorder="1" applyAlignment="1">
      <alignment horizontal="center" vertical="center"/>
    </xf>
    <xf numFmtId="2" fontId="14" fillId="0" borderId="13" xfId="0" applyNumberFormat="1" applyFont="1" applyBorder="1" applyAlignment="1">
      <alignment horizontal="left" vertical="top" wrapText="1"/>
    </xf>
    <xf numFmtId="0" fontId="17" fillId="4" borderId="0" xfId="10" applyFont="1" applyFill="1" applyAlignment="1">
      <alignment horizontal="left" vertical="top" wrapText="1"/>
    </xf>
    <xf numFmtId="2" fontId="16" fillId="0" borderId="13" xfId="0" applyNumberFormat="1" applyFont="1" applyBorder="1" applyAlignment="1">
      <alignment horizontal="left" vertical="top" wrapText="1"/>
    </xf>
    <xf numFmtId="2" fontId="18" fillId="0" borderId="13" xfId="0" applyNumberFormat="1" applyFont="1" applyBorder="1" applyAlignment="1">
      <alignment horizontal="left" vertical="top" wrapText="1"/>
    </xf>
  </cellXfs>
  <cellStyles count="18">
    <cellStyle name="Comma 2" xfId="2" xr:uid="{00000000-0005-0000-0000-000000000000}"/>
    <cellStyle name="Currency" xfId="1" builtinId="4"/>
    <cellStyle name="Currency 2" xfId="3" xr:uid="{00000000-0005-0000-0000-000001000000}"/>
    <cellStyle name="Normal" xfId="0" builtinId="0"/>
    <cellStyle name="Normal 14" xfId="4" xr:uid="{00000000-0005-0000-0000-000002000000}"/>
    <cellStyle name="Normal 2" xfId="5" xr:uid="{00000000-0005-0000-0000-000003000000}"/>
    <cellStyle name="Normal 2 2" xfId="6" xr:uid="{00000000-0005-0000-0000-000004000000}"/>
    <cellStyle name="Normal 3" xfId="7" xr:uid="{00000000-0005-0000-0000-000005000000}"/>
    <cellStyle name="Normal 5" xfId="8" xr:uid="{00000000-0005-0000-0000-000006000000}"/>
    <cellStyle name="Normal_3. SIT    EI elektro - DEPADANS" xfId="9" xr:uid="{00000000-0005-0000-0000-000007000000}"/>
    <cellStyle name="Normal_3. SIT    EIelektro- HOTEL -SOBE" xfId="10" xr:uid="{00000000-0005-0000-0000-000008000000}"/>
    <cellStyle name="Normal_TROŠKOVNIK - KAM - ŽUTO" xfId="11" xr:uid="{00000000-0005-0000-0000-000009000000}"/>
    <cellStyle name="Normal_TT-V-K-resto-BBAZEN-e mail" xfId="12" xr:uid="{00000000-0005-0000-0000-00000A000000}"/>
    <cellStyle name="Normalno 2" xfId="13" xr:uid="{00000000-0005-0000-0000-00000C000000}"/>
    <cellStyle name="Normalno 3 4 2" xfId="14" xr:uid="{00000000-0005-0000-0000-00000D000000}"/>
    <cellStyle name="Percent 2" xfId="15" xr:uid="{00000000-0005-0000-0000-00000E000000}"/>
    <cellStyle name="Valuta 4" xfId="16" xr:uid="{00000000-0005-0000-0000-000010000000}"/>
    <cellStyle name="Valuta 4 2" xfId="17" xr:uid="{00000000-0005-0000-0000-00001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7E6E6"/>
      <rgbColor rgb="00CCFFFF"/>
      <rgbColor rgb="00660066"/>
      <rgbColor rgb="00FF8080"/>
      <rgbColor rgb="000066CC"/>
      <rgbColor rgb="00D9D9D9"/>
      <rgbColor rgb="00000080"/>
      <rgbColor rgb="00FF00FF"/>
      <rgbColor rgb="00FFFF00"/>
      <rgbColor rgb="0000FFFF"/>
      <rgbColor rgb="00800080"/>
      <rgbColor rgb="00800000"/>
      <rgbColor rgb="00008080"/>
      <rgbColor rgb="000000FF"/>
      <rgbColor rgb="0000CCFF"/>
      <rgbColor rgb="00CCFFFF"/>
      <rgbColor rgb="00CCFFCC"/>
      <rgbColor rgb="00FFFF99"/>
      <rgbColor rgb="009DC3E6"/>
      <rgbColor rgb="00FF99CC"/>
      <rgbColor rgb="00BFBFBF"/>
      <rgbColor rgb="00FFCC99"/>
      <rgbColor rgb="003366FF"/>
      <rgbColor rgb="0033CCCC"/>
      <rgbColor rgb="0099CC00"/>
      <rgbColor rgb="00FFCC00"/>
      <rgbColor rgb="00FF9900"/>
      <rgbColor rgb="00FF6600"/>
      <rgbColor rgb="00666699"/>
      <rgbColor rgb="00969696"/>
      <rgbColor rgb="00003366"/>
      <rgbColor rgb="0000B050"/>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37"/>
  <sheetViews>
    <sheetView view="pageBreakPreview" topLeftCell="A121" zoomScaleNormal="100" workbookViewId="0">
      <selection activeCell="F53" sqref="F53"/>
    </sheetView>
  </sheetViews>
  <sheetFormatPr defaultColWidth="9" defaultRowHeight="15"/>
  <cols>
    <col min="1" max="1" width="122.85546875" customWidth="1"/>
    <col min="2" max="2" width="9.140625" customWidth="1"/>
    <col min="3" max="1025" width="8.5703125" customWidth="1"/>
  </cols>
  <sheetData>
    <row r="1" spans="1:6" ht="18.75">
      <c r="A1" s="483"/>
      <c r="B1" s="484"/>
      <c r="C1" s="484"/>
      <c r="D1" s="484"/>
      <c r="E1" s="484"/>
      <c r="F1" s="484"/>
    </row>
    <row r="2" spans="1:6" ht="15.75">
      <c r="A2" s="485" t="s">
        <v>0</v>
      </c>
      <c r="B2" s="484"/>
      <c r="C2" s="484"/>
      <c r="D2" s="484"/>
      <c r="E2" s="484"/>
      <c r="F2" s="484"/>
    </row>
    <row r="3" spans="1:6" ht="15.75">
      <c r="A3" s="486" t="s">
        <v>1</v>
      </c>
      <c r="B3" s="484"/>
      <c r="C3" s="484"/>
      <c r="D3" s="484"/>
      <c r="E3" s="484"/>
      <c r="F3" s="484"/>
    </row>
    <row r="4" spans="1:6" ht="20.25">
      <c r="A4" s="487"/>
      <c r="B4" s="484"/>
      <c r="C4" s="484"/>
      <c r="D4" s="484"/>
      <c r="E4" s="484"/>
      <c r="F4" s="484"/>
    </row>
    <row r="5" spans="1:6" ht="15.75">
      <c r="A5" s="486" t="s">
        <v>2</v>
      </c>
      <c r="B5" s="484"/>
      <c r="C5" s="484"/>
      <c r="D5" s="484"/>
      <c r="E5" s="484"/>
      <c r="F5" s="484"/>
    </row>
    <row r="6" spans="1:6">
      <c r="A6" s="488"/>
      <c r="B6" s="484"/>
      <c r="C6" s="484"/>
      <c r="D6" s="484"/>
      <c r="E6" s="484"/>
      <c r="F6" s="484"/>
    </row>
    <row r="7" spans="1:6">
      <c r="A7" s="488"/>
      <c r="B7" s="484"/>
      <c r="C7" s="484"/>
      <c r="D7" s="484"/>
      <c r="E7" s="484"/>
      <c r="F7" s="484"/>
    </row>
    <row r="8" spans="1:6" ht="15.75">
      <c r="A8" s="489" t="s">
        <v>3</v>
      </c>
      <c r="B8" s="484"/>
      <c r="C8" s="484"/>
      <c r="D8" s="484"/>
      <c r="E8" s="484"/>
      <c r="F8" s="484"/>
    </row>
    <row r="9" spans="1:6" ht="15.75">
      <c r="A9" s="489" t="s">
        <v>4</v>
      </c>
      <c r="B9" s="484"/>
      <c r="C9" s="484"/>
      <c r="D9" s="484"/>
      <c r="E9" s="484"/>
      <c r="F9" s="484"/>
    </row>
    <row r="10" spans="1:6" ht="15.75">
      <c r="A10" s="489" t="s">
        <v>5</v>
      </c>
      <c r="B10" s="484"/>
      <c r="C10" s="484"/>
      <c r="D10" s="484"/>
      <c r="E10" s="484"/>
      <c r="F10" s="484"/>
    </row>
    <row r="11" spans="1:6" ht="78.75">
      <c r="A11" s="489" t="s">
        <v>6</v>
      </c>
      <c r="B11" s="484"/>
      <c r="C11" s="484"/>
      <c r="D11" s="484"/>
      <c r="E11" s="484"/>
      <c r="F11" s="484"/>
    </row>
    <row r="12" spans="1:6" ht="15.75">
      <c r="A12" s="489" t="s">
        <v>7</v>
      </c>
      <c r="B12" s="484"/>
      <c r="C12" s="484"/>
      <c r="D12" s="484"/>
      <c r="E12" s="484"/>
      <c r="F12" s="484"/>
    </row>
    <row r="13" spans="1:6" ht="15.75">
      <c r="A13" s="489" t="s">
        <v>8</v>
      </c>
      <c r="B13" s="484"/>
      <c r="C13" s="484"/>
      <c r="D13" s="484"/>
      <c r="E13" s="484"/>
      <c r="F13" s="484"/>
    </row>
    <row r="14" spans="1:6" ht="15.75">
      <c r="A14" s="489" t="s">
        <v>9</v>
      </c>
      <c r="B14" s="484"/>
      <c r="C14" s="484"/>
      <c r="D14" s="484"/>
      <c r="E14" s="484"/>
      <c r="F14" s="484"/>
    </row>
    <row r="15" spans="1:6" ht="15.75">
      <c r="A15" s="489" t="s">
        <v>10</v>
      </c>
      <c r="B15" s="484"/>
      <c r="C15" s="484"/>
      <c r="D15" s="484"/>
      <c r="E15" s="484"/>
      <c r="F15" s="484"/>
    </row>
    <row r="16" spans="1:6" ht="47.25">
      <c r="A16" s="489" t="s">
        <v>11</v>
      </c>
      <c r="B16" s="484"/>
      <c r="C16" s="484"/>
      <c r="D16" s="484"/>
      <c r="E16" s="484"/>
      <c r="F16" s="484"/>
    </row>
    <row r="17" spans="1:6" ht="15.75">
      <c r="A17" s="489" t="s">
        <v>12</v>
      </c>
      <c r="B17" s="484"/>
      <c r="C17" s="484"/>
      <c r="D17" s="484"/>
      <c r="E17" s="484"/>
      <c r="F17" s="484"/>
    </row>
    <row r="18" spans="1:6" ht="15.75">
      <c r="A18" s="489" t="s">
        <v>13</v>
      </c>
      <c r="B18" s="484"/>
      <c r="C18" s="484"/>
      <c r="D18" s="484"/>
      <c r="E18" s="484"/>
      <c r="F18" s="484"/>
    </row>
    <row r="19" spans="1:6" ht="78.75">
      <c r="A19" s="489" t="s">
        <v>14</v>
      </c>
      <c r="B19" s="484"/>
      <c r="C19" s="484"/>
      <c r="D19" s="484"/>
      <c r="E19" s="484"/>
      <c r="F19" s="484"/>
    </row>
    <row r="20" spans="1:6">
      <c r="A20" s="484"/>
      <c r="B20" s="484"/>
      <c r="C20" s="484"/>
      <c r="D20" s="484"/>
      <c r="E20" s="484"/>
      <c r="F20" s="484"/>
    </row>
    <row r="21" spans="1:6" ht="15.75">
      <c r="A21" s="489" t="s">
        <v>15</v>
      </c>
      <c r="B21" s="484"/>
      <c r="C21" s="484"/>
      <c r="D21" s="484"/>
      <c r="E21" s="484"/>
      <c r="F21" s="484"/>
    </row>
    <row r="22" spans="1:6">
      <c r="A22" s="484"/>
      <c r="B22" s="484"/>
      <c r="C22" s="484"/>
      <c r="D22" s="484"/>
      <c r="E22" s="484"/>
      <c r="F22" s="484"/>
    </row>
    <row r="23" spans="1:6" ht="47.25">
      <c r="A23" s="490" t="s">
        <v>16</v>
      </c>
      <c r="B23" s="484"/>
      <c r="C23" s="484"/>
      <c r="D23" s="484"/>
      <c r="E23" s="484"/>
      <c r="F23" s="484"/>
    </row>
    <row r="24" spans="1:6">
      <c r="A24" s="484"/>
      <c r="B24" s="484"/>
      <c r="C24" s="484"/>
      <c r="D24" s="484"/>
      <c r="E24" s="484"/>
      <c r="F24" s="484"/>
    </row>
    <row r="25" spans="1:6" ht="15.75">
      <c r="A25" s="489" t="s">
        <v>17</v>
      </c>
      <c r="B25" s="484"/>
      <c r="C25" s="484"/>
      <c r="D25" s="484"/>
      <c r="E25" s="484"/>
      <c r="F25" s="484"/>
    </row>
    <row r="26" spans="1:6" ht="47.25">
      <c r="A26" s="489" t="s">
        <v>18</v>
      </c>
      <c r="B26" s="484"/>
      <c r="C26" s="484"/>
      <c r="D26" s="484"/>
      <c r="E26" s="484"/>
      <c r="F26" s="484"/>
    </row>
    <row r="27" spans="1:6" ht="15.75">
      <c r="A27" s="491" t="s">
        <v>19</v>
      </c>
      <c r="B27" s="484"/>
      <c r="C27" s="484"/>
      <c r="D27" s="484"/>
      <c r="E27" s="484"/>
      <c r="F27" s="484"/>
    </row>
    <row r="28" spans="1:6" ht="31.5">
      <c r="A28" s="491" t="s">
        <v>20</v>
      </c>
      <c r="B28" s="484"/>
      <c r="C28" s="484"/>
      <c r="D28" s="484"/>
      <c r="E28" s="484"/>
      <c r="F28" s="484"/>
    </row>
    <row r="29" spans="1:6">
      <c r="A29" s="484"/>
      <c r="B29" s="484"/>
      <c r="C29" s="484"/>
      <c r="D29" s="484"/>
      <c r="E29" s="484"/>
      <c r="F29" s="484"/>
    </row>
    <row r="30" spans="1:6">
      <c r="A30" s="492"/>
      <c r="B30" s="484"/>
      <c r="C30" s="484"/>
      <c r="D30" s="484"/>
      <c r="E30" s="484"/>
      <c r="F30" s="484"/>
    </row>
    <row r="31" spans="1:6" ht="15.75">
      <c r="A31" s="489" t="s">
        <v>21</v>
      </c>
      <c r="B31" s="484"/>
      <c r="C31" s="484"/>
      <c r="D31" s="484"/>
      <c r="E31" s="484"/>
      <c r="F31" s="484"/>
    </row>
    <row r="32" spans="1:6" ht="31.5">
      <c r="A32" s="489" t="s">
        <v>22</v>
      </c>
      <c r="B32" s="484"/>
      <c r="C32" s="484"/>
      <c r="D32" s="484"/>
      <c r="E32" s="484"/>
      <c r="F32" s="484"/>
    </row>
    <row r="33" spans="1:6" ht="15.75">
      <c r="A33" s="489" t="s">
        <v>23</v>
      </c>
      <c r="B33" s="484"/>
      <c r="C33" s="484"/>
      <c r="D33" s="484"/>
      <c r="E33" s="484"/>
      <c r="F33" s="484"/>
    </row>
    <row r="34" spans="1:6" ht="15.75">
      <c r="A34" s="489" t="s">
        <v>24</v>
      </c>
      <c r="B34" s="484"/>
      <c r="C34" s="484"/>
      <c r="D34" s="484"/>
      <c r="E34" s="484"/>
      <c r="F34" s="484"/>
    </row>
    <row r="35" spans="1:6" ht="31.5">
      <c r="A35" s="489" t="s">
        <v>25</v>
      </c>
      <c r="B35" s="484"/>
      <c r="C35" s="484"/>
      <c r="D35" s="484"/>
      <c r="E35" s="484"/>
      <c r="F35" s="484"/>
    </row>
    <row r="36" spans="1:6" ht="15.75">
      <c r="A36" s="489" t="s">
        <v>26</v>
      </c>
      <c r="B36" s="484"/>
      <c r="C36" s="484"/>
      <c r="D36" s="484"/>
      <c r="E36" s="484"/>
      <c r="F36" s="484"/>
    </row>
    <row r="37" spans="1:6" ht="15.75">
      <c r="A37" s="489" t="s">
        <v>27</v>
      </c>
      <c r="B37" s="484"/>
      <c r="C37" s="484"/>
      <c r="D37" s="484"/>
      <c r="E37" s="484"/>
      <c r="F37" s="484"/>
    </row>
    <row r="38" spans="1:6" ht="15.75">
      <c r="A38" s="489" t="s">
        <v>28</v>
      </c>
      <c r="B38" s="484"/>
      <c r="C38" s="484"/>
      <c r="D38" s="484"/>
      <c r="E38" s="484"/>
      <c r="F38" s="484"/>
    </row>
    <row r="39" spans="1:6" ht="15.75">
      <c r="A39" s="489" t="s">
        <v>29</v>
      </c>
      <c r="B39" s="484"/>
      <c r="C39" s="484"/>
      <c r="D39" s="484"/>
      <c r="E39" s="484"/>
      <c r="F39" s="484"/>
    </row>
    <row r="40" spans="1:6" ht="15.75">
      <c r="A40" s="489" t="s">
        <v>30</v>
      </c>
      <c r="B40" s="484"/>
      <c r="C40" s="484"/>
      <c r="D40" s="484"/>
      <c r="E40" s="484"/>
      <c r="F40" s="484"/>
    </row>
    <row r="41" spans="1:6" ht="15.75">
      <c r="A41" s="489" t="s">
        <v>31</v>
      </c>
      <c r="B41" s="484"/>
      <c r="C41" s="484"/>
      <c r="D41" s="484"/>
      <c r="E41" s="484"/>
      <c r="F41" s="484"/>
    </row>
    <row r="42" spans="1:6" ht="15.75">
      <c r="A42" s="489" t="s">
        <v>32</v>
      </c>
      <c r="B42" s="484"/>
      <c r="C42" s="484"/>
      <c r="D42" s="484"/>
      <c r="E42" s="484"/>
      <c r="F42" s="484"/>
    </row>
    <row r="43" spans="1:6" ht="15.75">
      <c r="A43" s="489" t="s">
        <v>33</v>
      </c>
      <c r="B43" s="484"/>
      <c r="C43" s="484"/>
      <c r="D43" s="484"/>
      <c r="E43" s="484"/>
      <c r="F43" s="484"/>
    </row>
    <row r="44" spans="1:6" ht="15.75">
      <c r="A44" s="489" t="s">
        <v>34</v>
      </c>
      <c r="B44" s="484"/>
      <c r="C44" s="484"/>
      <c r="D44" s="484"/>
      <c r="E44" s="484"/>
      <c r="F44" s="484"/>
    </row>
    <row r="45" spans="1:6" ht="15.75">
      <c r="A45" s="489" t="s">
        <v>35</v>
      </c>
      <c r="B45" s="484"/>
      <c r="C45" s="484"/>
      <c r="D45" s="484"/>
      <c r="E45" s="484"/>
      <c r="F45" s="484"/>
    </row>
    <row r="46" spans="1:6" ht="31.5">
      <c r="A46" s="489" t="s">
        <v>36</v>
      </c>
      <c r="B46" s="484"/>
      <c r="C46" s="484"/>
      <c r="D46" s="484"/>
      <c r="E46" s="484"/>
      <c r="F46" s="484"/>
    </row>
    <row r="47" spans="1:6" ht="15.75">
      <c r="A47" s="489" t="s">
        <v>37</v>
      </c>
      <c r="B47" s="484"/>
      <c r="C47" s="484"/>
      <c r="D47" s="484"/>
      <c r="E47" s="484"/>
      <c r="F47" s="484"/>
    </row>
    <row r="48" spans="1:6" ht="120">
      <c r="A48" s="489" t="s">
        <v>38</v>
      </c>
      <c r="B48" s="484"/>
      <c r="C48" s="484"/>
      <c r="D48" s="484"/>
      <c r="E48" s="484"/>
      <c r="F48" s="484"/>
    </row>
    <row r="49" spans="1:6" ht="18.75">
      <c r="A49" s="493"/>
      <c r="B49" s="484"/>
      <c r="C49" s="484"/>
      <c r="D49" s="484"/>
      <c r="E49" s="484"/>
      <c r="F49" s="484"/>
    </row>
    <row r="50" spans="1:6" ht="15.75">
      <c r="A50" s="489" t="s">
        <v>39</v>
      </c>
      <c r="B50" s="484"/>
      <c r="C50" s="484"/>
      <c r="D50" s="484"/>
      <c r="E50" s="484"/>
      <c r="F50" s="484"/>
    </row>
    <row r="51" spans="1:6" ht="63">
      <c r="A51" s="489" t="s">
        <v>40</v>
      </c>
      <c r="B51" s="484"/>
      <c r="C51" s="484"/>
      <c r="D51" s="484"/>
      <c r="E51" s="484"/>
      <c r="F51" s="484"/>
    </row>
    <row r="52" spans="1:6" ht="17.25">
      <c r="A52" s="494"/>
      <c r="B52" s="484"/>
      <c r="C52" s="484"/>
      <c r="D52" s="484"/>
      <c r="E52" s="484"/>
      <c r="F52" s="484"/>
    </row>
    <row r="53" spans="1:6" ht="15.75">
      <c r="A53" s="489" t="s">
        <v>41</v>
      </c>
      <c r="B53" s="484"/>
      <c r="C53" s="484"/>
      <c r="D53" s="484"/>
      <c r="E53" s="484"/>
      <c r="F53" s="484"/>
    </row>
    <row r="54" spans="1:6" ht="31.5">
      <c r="A54" s="489" t="s">
        <v>42</v>
      </c>
      <c r="B54" s="484"/>
      <c r="C54" s="484"/>
      <c r="D54" s="484"/>
      <c r="E54" s="484"/>
      <c r="F54" s="484"/>
    </row>
    <row r="55" spans="1:6" ht="110.25">
      <c r="A55" s="489" t="s">
        <v>43</v>
      </c>
      <c r="B55" s="484"/>
      <c r="C55" s="484"/>
      <c r="D55" s="484"/>
      <c r="E55" s="484"/>
      <c r="F55" s="484"/>
    </row>
    <row r="56" spans="1:6" ht="78.75">
      <c r="A56" s="489" t="s">
        <v>44</v>
      </c>
      <c r="B56" s="484"/>
      <c r="C56" s="484"/>
      <c r="D56" s="484"/>
      <c r="E56" s="484"/>
      <c r="F56" s="484"/>
    </row>
    <row r="57" spans="1:6" ht="78.75">
      <c r="A57" s="489" t="s">
        <v>45</v>
      </c>
      <c r="B57" s="484"/>
      <c r="C57" s="484"/>
      <c r="D57" s="484"/>
      <c r="E57" s="484"/>
      <c r="F57" s="484"/>
    </row>
    <row r="58" spans="1:6" ht="16.5">
      <c r="A58" s="495"/>
      <c r="B58" s="484"/>
      <c r="C58" s="484"/>
      <c r="D58" s="484"/>
      <c r="E58" s="484"/>
      <c r="F58" s="484"/>
    </row>
    <row r="59" spans="1:6" ht="16.5">
      <c r="A59" s="495"/>
      <c r="B59" s="484"/>
      <c r="C59" s="484"/>
      <c r="D59" s="484"/>
      <c r="E59" s="484"/>
      <c r="F59" s="484"/>
    </row>
    <row r="60" spans="1:6" ht="15.75">
      <c r="A60" s="496" t="s">
        <v>46</v>
      </c>
      <c r="B60" s="484"/>
      <c r="C60" s="484"/>
      <c r="D60" s="484"/>
      <c r="E60" s="484"/>
      <c r="F60" s="484"/>
    </row>
    <row r="61" spans="1:6">
      <c r="A61" s="497"/>
      <c r="B61" s="484"/>
      <c r="C61" s="484"/>
      <c r="D61" s="484"/>
      <c r="E61" s="484"/>
      <c r="F61" s="484"/>
    </row>
    <row r="62" spans="1:6" ht="15.75">
      <c r="A62" s="486" t="s">
        <v>47</v>
      </c>
      <c r="B62" s="484"/>
      <c r="C62" s="484"/>
      <c r="D62" s="484"/>
      <c r="E62" s="484"/>
      <c r="F62" s="484"/>
    </row>
    <row r="63" spans="1:6" ht="20.25">
      <c r="A63" s="487"/>
      <c r="B63" s="484"/>
      <c r="C63" s="484"/>
      <c r="D63" s="484"/>
      <c r="E63" s="484"/>
      <c r="F63" s="484"/>
    </row>
    <row r="64" spans="1:6" ht="15.75">
      <c r="A64" s="498" t="s">
        <v>48</v>
      </c>
      <c r="B64" s="484"/>
      <c r="C64" s="484"/>
      <c r="D64" s="484"/>
      <c r="E64" s="484"/>
      <c r="F64" s="484"/>
    </row>
    <row r="65" spans="1:6" ht="31.5">
      <c r="A65" s="489" t="s">
        <v>49</v>
      </c>
      <c r="B65" s="484"/>
      <c r="C65" s="484"/>
      <c r="D65" s="484"/>
      <c r="E65" s="484"/>
      <c r="F65" s="484"/>
    </row>
    <row r="66" spans="1:6" ht="15.75">
      <c r="A66" s="489" t="s">
        <v>50</v>
      </c>
      <c r="B66" s="484"/>
      <c r="C66" s="484"/>
      <c r="D66" s="484"/>
      <c r="E66" s="484"/>
      <c r="F66" s="484"/>
    </row>
    <row r="67" spans="1:6" ht="15.75">
      <c r="A67" s="489" t="s">
        <v>51</v>
      </c>
      <c r="B67" s="484"/>
      <c r="C67" s="484"/>
      <c r="D67" s="484"/>
      <c r="E67" s="484"/>
      <c r="F67" s="484"/>
    </row>
    <row r="68" spans="1:6" ht="15.75">
      <c r="A68" s="489" t="s">
        <v>52</v>
      </c>
      <c r="B68" s="484"/>
      <c r="C68" s="484"/>
      <c r="D68" s="484"/>
      <c r="E68" s="484"/>
      <c r="F68" s="484"/>
    </row>
    <row r="69" spans="1:6" ht="20.25">
      <c r="A69" s="499"/>
      <c r="B69" s="484"/>
      <c r="C69" s="484"/>
      <c r="D69" s="484"/>
      <c r="E69" s="484"/>
      <c r="F69" s="484"/>
    </row>
    <row r="70" spans="1:6" ht="15.75">
      <c r="A70" s="498" t="s">
        <v>53</v>
      </c>
      <c r="B70" s="484"/>
      <c r="C70" s="484"/>
      <c r="D70" s="484"/>
      <c r="E70" s="484"/>
      <c r="F70" s="484"/>
    </row>
    <row r="71" spans="1:6" ht="15.75">
      <c r="A71" s="500" t="s">
        <v>54</v>
      </c>
      <c r="B71" s="484"/>
      <c r="C71" s="484"/>
      <c r="D71" s="484"/>
      <c r="E71" s="484"/>
      <c r="F71" s="484"/>
    </row>
    <row r="72" spans="1:6" ht="15.75">
      <c r="A72" s="489" t="s">
        <v>55</v>
      </c>
      <c r="B72" s="484"/>
      <c r="C72" s="484"/>
      <c r="D72" s="484"/>
      <c r="E72" s="484"/>
      <c r="F72" s="484"/>
    </row>
    <row r="73" spans="1:6" ht="47.25">
      <c r="A73" s="501" t="s">
        <v>56</v>
      </c>
      <c r="B73" s="484"/>
      <c r="C73" s="484"/>
      <c r="D73" s="484"/>
      <c r="E73" s="484"/>
      <c r="F73" s="484"/>
    </row>
    <row r="74" spans="1:6" ht="15.75">
      <c r="A74" s="501" t="s">
        <v>57</v>
      </c>
      <c r="B74" s="484"/>
      <c r="C74" s="484"/>
      <c r="D74" s="484"/>
      <c r="E74" s="484"/>
      <c r="F74" s="484"/>
    </row>
    <row r="75" spans="1:6" ht="15.75">
      <c r="A75" s="491" t="s">
        <v>58</v>
      </c>
      <c r="B75" s="484"/>
      <c r="C75" s="484"/>
      <c r="D75" s="484"/>
      <c r="E75" s="484"/>
      <c r="F75" s="484"/>
    </row>
    <row r="76" spans="1:6" ht="31.5">
      <c r="A76" s="501" t="s">
        <v>59</v>
      </c>
      <c r="B76" s="484"/>
      <c r="C76" s="484"/>
      <c r="D76" s="484"/>
      <c r="E76" s="484"/>
      <c r="F76" s="484"/>
    </row>
    <row r="77" spans="1:6">
      <c r="A77" s="502"/>
      <c r="B77" s="484"/>
      <c r="C77" s="484"/>
      <c r="D77" s="484"/>
      <c r="E77" s="484"/>
      <c r="F77" s="484"/>
    </row>
    <row r="78" spans="1:6" ht="15.75">
      <c r="A78" s="500" t="s">
        <v>60</v>
      </c>
      <c r="B78" s="484"/>
      <c r="C78" s="484"/>
      <c r="D78" s="484"/>
      <c r="E78" s="484"/>
      <c r="F78" s="484"/>
    </row>
    <row r="79" spans="1:6" ht="15.75">
      <c r="A79" s="489" t="s">
        <v>61</v>
      </c>
      <c r="B79" s="484"/>
      <c r="C79" s="484"/>
      <c r="D79" s="484"/>
      <c r="E79" s="484"/>
      <c r="F79" s="484"/>
    </row>
    <row r="80" spans="1:6">
      <c r="A80" s="503" t="s">
        <v>62</v>
      </c>
      <c r="B80" s="484"/>
      <c r="C80" s="484"/>
      <c r="D80" s="484"/>
      <c r="E80" s="484"/>
      <c r="F80" s="484"/>
    </row>
    <row r="81" spans="1:6" ht="15.75">
      <c r="A81" s="504" t="s">
        <v>63</v>
      </c>
      <c r="B81" s="484"/>
      <c r="C81" s="484"/>
      <c r="D81" s="484"/>
      <c r="E81" s="484"/>
      <c r="F81" s="484"/>
    </row>
    <row r="82" spans="1:6" ht="47.25">
      <c r="A82" s="491" t="s">
        <v>64</v>
      </c>
      <c r="B82" s="484"/>
      <c r="C82" s="484"/>
      <c r="D82" s="484"/>
      <c r="E82" s="484"/>
      <c r="F82" s="484"/>
    </row>
    <row r="83" spans="1:6" ht="17.25">
      <c r="A83" s="494"/>
      <c r="B83" s="484"/>
      <c r="C83" s="484"/>
      <c r="D83" s="484"/>
      <c r="E83" s="484"/>
      <c r="F83" s="484"/>
    </row>
    <row r="84" spans="1:6" ht="15.75">
      <c r="A84" s="504" t="s">
        <v>65</v>
      </c>
      <c r="B84" s="484"/>
      <c r="C84" s="484"/>
      <c r="D84" s="484"/>
      <c r="E84" s="484"/>
      <c r="F84" s="484"/>
    </row>
    <row r="85" spans="1:6" ht="47.25">
      <c r="A85" s="491" t="s">
        <v>66</v>
      </c>
      <c r="B85" s="484"/>
      <c r="C85" s="484"/>
      <c r="D85" s="484"/>
      <c r="E85" s="484"/>
      <c r="F85" s="484"/>
    </row>
    <row r="86" spans="1:6" ht="15.75">
      <c r="A86" s="500" t="s">
        <v>67</v>
      </c>
      <c r="B86" s="484"/>
      <c r="C86" s="484"/>
      <c r="D86" s="484"/>
      <c r="E86" s="484"/>
      <c r="F86" s="484"/>
    </row>
    <row r="87" spans="1:6" ht="15.75">
      <c r="A87" s="500" t="s">
        <v>68</v>
      </c>
      <c r="B87" s="484"/>
      <c r="C87" s="484"/>
      <c r="D87" s="484"/>
      <c r="E87" s="484"/>
      <c r="F87" s="484"/>
    </row>
    <row r="88" spans="1:6" ht="15.75">
      <c r="A88" s="500" t="s">
        <v>69</v>
      </c>
      <c r="B88" s="484"/>
      <c r="C88" s="484"/>
      <c r="D88" s="484"/>
      <c r="E88" s="484"/>
      <c r="F88" s="484"/>
    </row>
    <row r="89" spans="1:6" ht="31.5">
      <c r="A89" s="500" t="s">
        <v>70</v>
      </c>
      <c r="B89" s="484"/>
      <c r="C89" s="484"/>
      <c r="D89" s="484"/>
      <c r="E89" s="484"/>
      <c r="F89" s="484"/>
    </row>
    <row r="90" spans="1:6" ht="15.75">
      <c r="A90" s="500" t="s">
        <v>71</v>
      </c>
      <c r="B90" s="484"/>
      <c r="C90" s="484"/>
      <c r="D90" s="484"/>
      <c r="E90" s="484"/>
      <c r="F90" s="484"/>
    </row>
    <row r="91" spans="1:6">
      <c r="A91" s="503" t="s">
        <v>72</v>
      </c>
      <c r="B91" s="484"/>
      <c r="C91" s="484"/>
      <c r="D91" s="484"/>
      <c r="E91" s="484"/>
      <c r="F91" s="484"/>
    </row>
    <row r="92" spans="1:6" ht="20.25">
      <c r="A92" s="499"/>
      <c r="B92" s="484"/>
      <c r="C92" s="484"/>
      <c r="D92" s="484"/>
      <c r="E92" s="484"/>
      <c r="F92" s="484"/>
    </row>
    <row r="93" spans="1:6" ht="15.75">
      <c r="A93" s="489" t="s">
        <v>73</v>
      </c>
      <c r="B93" s="484"/>
      <c r="C93" s="484"/>
      <c r="D93" s="484"/>
      <c r="E93" s="484"/>
      <c r="F93" s="484"/>
    </row>
    <row r="94" spans="1:6" ht="15.75">
      <c r="A94" s="489" t="s">
        <v>74</v>
      </c>
      <c r="B94" s="484"/>
      <c r="C94" s="484"/>
      <c r="D94" s="484"/>
      <c r="E94" s="484"/>
      <c r="F94" s="484"/>
    </row>
    <row r="95" spans="1:6" ht="15.75">
      <c r="A95" s="489" t="s">
        <v>75</v>
      </c>
      <c r="B95" s="484"/>
      <c r="C95" s="484"/>
      <c r="D95" s="484"/>
      <c r="E95" s="484"/>
      <c r="F95" s="484"/>
    </row>
    <row r="96" spans="1:6" ht="15.75">
      <c r="A96" s="489" t="s">
        <v>76</v>
      </c>
      <c r="B96" s="484"/>
      <c r="C96" s="484"/>
      <c r="D96" s="484"/>
      <c r="E96" s="484"/>
      <c r="F96" s="484"/>
    </row>
    <row r="97" spans="1:6" ht="20.25">
      <c r="A97" s="499"/>
      <c r="B97" s="484"/>
      <c r="C97" s="484"/>
      <c r="D97" s="484"/>
      <c r="E97" s="484"/>
      <c r="F97" s="484"/>
    </row>
    <row r="98" spans="1:6" ht="15.75">
      <c r="A98" s="505" t="s">
        <v>77</v>
      </c>
      <c r="B98" s="484"/>
      <c r="C98" s="484"/>
      <c r="D98" s="484"/>
      <c r="E98" s="484"/>
      <c r="F98" s="484"/>
    </row>
    <row r="99" spans="1:6" ht="63">
      <c r="A99" s="489" t="s">
        <v>78</v>
      </c>
      <c r="B99" s="484"/>
      <c r="C99" s="484"/>
      <c r="D99" s="484"/>
      <c r="E99" s="484"/>
      <c r="F99" s="484"/>
    </row>
    <row r="100" spans="1:6" ht="16.5">
      <c r="A100" s="495"/>
      <c r="B100" s="484"/>
      <c r="C100" s="484"/>
      <c r="D100" s="484"/>
      <c r="E100" s="484"/>
      <c r="F100" s="484"/>
    </row>
    <row r="101" spans="1:6" ht="15.75">
      <c r="A101" s="505" t="s">
        <v>79</v>
      </c>
      <c r="B101" s="484"/>
      <c r="C101" s="484"/>
      <c r="D101" s="484"/>
      <c r="E101" s="484"/>
      <c r="F101" s="484"/>
    </row>
    <row r="102" spans="1:6" ht="126">
      <c r="A102" s="489" t="s">
        <v>80</v>
      </c>
      <c r="B102" s="484"/>
      <c r="C102" s="484"/>
      <c r="D102" s="484"/>
      <c r="E102" s="484"/>
      <c r="F102" s="484"/>
    </row>
    <row r="103" spans="1:6">
      <c r="A103" s="506"/>
      <c r="B103" s="484"/>
      <c r="C103" s="484"/>
      <c r="D103" s="484"/>
      <c r="E103" s="484"/>
      <c r="F103" s="484"/>
    </row>
    <row r="104" spans="1:6" ht="15.75">
      <c r="A104" s="498" t="s">
        <v>81</v>
      </c>
      <c r="B104" s="484"/>
      <c r="C104" s="484"/>
      <c r="D104" s="484"/>
      <c r="E104" s="484"/>
      <c r="F104" s="484"/>
    </row>
    <row r="105" spans="1:6">
      <c r="A105" s="502"/>
      <c r="B105" s="484"/>
      <c r="C105" s="484"/>
      <c r="D105" s="484"/>
      <c r="E105" s="484"/>
      <c r="F105" s="484"/>
    </row>
    <row r="106" spans="1:6" ht="15.75">
      <c r="A106" s="489" t="s">
        <v>82</v>
      </c>
      <c r="B106" s="484"/>
      <c r="C106" s="484"/>
      <c r="D106" s="484"/>
      <c r="E106" s="484"/>
      <c r="F106" s="484"/>
    </row>
    <row r="107" spans="1:6" ht="63">
      <c r="A107" s="489" t="s">
        <v>83</v>
      </c>
      <c r="B107" s="484"/>
      <c r="C107" s="484"/>
      <c r="D107" s="484"/>
      <c r="E107" s="484"/>
      <c r="F107" s="484"/>
    </row>
    <row r="108" spans="1:6" ht="78.75">
      <c r="A108" s="489" t="s">
        <v>84</v>
      </c>
      <c r="B108" s="484"/>
      <c r="C108" s="484"/>
      <c r="D108" s="484"/>
      <c r="E108" s="484"/>
      <c r="F108" s="484"/>
    </row>
    <row r="109" spans="1:6" ht="15.75">
      <c r="A109" s="489" t="s">
        <v>85</v>
      </c>
      <c r="B109" s="484"/>
      <c r="C109" s="484"/>
      <c r="D109" s="484"/>
      <c r="E109" s="484"/>
      <c r="F109" s="484"/>
    </row>
    <row r="110" spans="1:6" ht="15.75">
      <c r="A110" s="489" t="s">
        <v>86</v>
      </c>
      <c r="B110" s="484"/>
      <c r="C110" s="484"/>
      <c r="D110" s="484"/>
      <c r="E110" s="484"/>
      <c r="F110" s="484"/>
    </row>
    <row r="111" spans="1:6" ht="31.5">
      <c r="A111" s="489" t="s">
        <v>87</v>
      </c>
      <c r="B111" s="484"/>
      <c r="C111" s="484"/>
      <c r="D111" s="484"/>
      <c r="E111" s="484"/>
      <c r="F111" s="484"/>
    </row>
    <row r="112" spans="1:6" ht="17.25">
      <c r="A112" s="494"/>
      <c r="B112" s="484"/>
      <c r="C112" s="484"/>
      <c r="D112" s="484"/>
      <c r="E112" s="484"/>
      <c r="F112" s="484"/>
    </row>
    <row r="113" spans="1:6" ht="15.75">
      <c r="A113" s="489" t="s">
        <v>88</v>
      </c>
      <c r="B113" s="484"/>
      <c r="C113" s="484"/>
      <c r="D113" s="484"/>
      <c r="E113" s="484"/>
      <c r="F113" s="484"/>
    </row>
    <row r="114" spans="1:6" ht="78.75">
      <c r="A114" s="489" t="s">
        <v>89</v>
      </c>
      <c r="B114" s="484"/>
      <c r="C114" s="484"/>
      <c r="D114" s="484"/>
      <c r="E114" s="484"/>
      <c r="F114" s="484"/>
    </row>
    <row r="115" spans="1:6" ht="110.25">
      <c r="A115" s="489" t="s">
        <v>90</v>
      </c>
      <c r="B115" s="484"/>
      <c r="C115" s="484"/>
      <c r="D115" s="484"/>
      <c r="E115" s="484"/>
      <c r="F115" s="484"/>
    </row>
    <row r="116" spans="1:6">
      <c r="A116" s="506"/>
      <c r="B116" s="484"/>
      <c r="C116" s="484"/>
      <c r="D116" s="484"/>
      <c r="E116" s="484"/>
      <c r="F116" s="484"/>
    </row>
    <row r="117" spans="1:6" ht="15.75">
      <c r="A117" s="489" t="s">
        <v>91</v>
      </c>
      <c r="B117" s="484"/>
      <c r="C117" s="484"/>
      <c r="D117" s="484"/>
      <c r="E117" s="484"/>
      <c r="F117" s="484"/>
    </row>
    <row r="118" spans="1:6" ht="15.75">
      <c r="A118" s="489" t="s">
        <v>92</v>
      </c>
      <c r="B118" s="484"/>
      <c r="C118" s="484"/>
      <c r="D118" s="484"/>
      <c r="E118" s="484"/>
      <c r="F118" s="484"/>
    </row>
    <row r="119" spans="1:6" ht="15.75">
      <c r="A119" s="489" t="s">
        <v>93</v>
      </c>
      <c r="B119" s="484"/>
      <c r="C119" s="484"/>
      <c r="D119" s="484"/>
      <c r="E119" s="484"/>
      <c r="F119" s="484"/>
    </row>
    <row r="120" spans="1:6" ht="15.75">
      <c r="A120" s="489" t="s">
        <v>94</v>
      </c>
      <c r="B120" s="484"/>
      <c r="C120" s="484"/>
      <c r="D120" s="484"/>
      <c r="E120" s="484"/>
      <c r="F120" s="484"/>
    </row>
    <row r="121" spans="1:6" ht="15.75">
      <c r="A121" s="489" t="s">
        <v>95</v>
      </c>
      <c r="B121" s="484"/>
      <c r="C121" s="484"/>
      <c r="D121" s="507"/>
      <c r="E121" s="484"/>
      <c r="F121" s="508"/>
    </row>
    <row r="122" spans="1:6" ht="15.75">
      <c r="A122" s="489" t="s">
        <v>96</v>
      </c>
      <c r="B122" s="484"/>
      <c r="C122" s="484"/>
      <c r="D122" s="484"/>
      <c r="E122" s="484"/>
      <c r="F122" s="484"/>
    </row>
    <row r="123" spans="1:6" ht="15.75">
      <c r="A123" s="489" t="s">
        <v>97</v>
      </c>
      <c r="B123" s="484"/>
      <c r="C123" s="484"/>
      <c r="D123" s="484"/>
      <c r="E123" s="484"/>
      <c r="F123" s="484"/>
    </row>
    <row r="124" spans="1:6" ht="15.75">
      <c r="A124" s="489" t="s">
        <v>98</v>
      </c>
      <c r="B124" s="484"/>
      <c r="C124" s="484"/>
      <c r="D124" s="484"/>
      <c r="E124" s="484"/>
      <c r="F124" s="484"/>
    </row>
    <row r="125" spans="1:6" ht="15.75">
      <c r="A125" s="489" t="s">
        <v>99</v>
      </c>
      <c r="B125" s="484"/>
      <c r="C125" s="484"/>
      <c r="D125" s="484"/>
      <c r="E125" s="484"/>
      <c r="F125" s="484"/>
    </row>
    <row r="126" spans="1:6" ht="15.75">
      <c r="A126" s="489" t="s">
        <v>100</v>
      </c>
      <c r="B126" s="484"/>
      <c r="C126" s="484"/>
      <c r="D126" s="484"/>
      <c r="E126" s="484"/>
      <c r="F126" s="484"/>
    </row>
    <row r="127" spans="1:6" ht="15.75">
      <c r="A127" s="489" t="s">
        <v>101</v>
      </c>
      <c r="B127" s="484"/>
      <c r="C127" s="484"/>
      <c r="D127" s="484"/>
      <c r="E127" s="484"/>
      <c r="F127" s="484"/>
    </row>
    <row r="128" spans="1:6" ht="15.75">
      <c r="A128" s="489" t="s">
        <v>102</v>
      </c>
      <c r="B128" s="484"/>
      <c r="C128" s="484"/>
      <c r="D128" s="484"/>
      <c r="E128" s="484"/>
      <c r="F128" s="484"/>
    </row>
    <row r="129" spans="1:6" ht="47.25">
      <c r="A129" s="489" t="s">
        <v>103</v>
      </c>
      <c r="B129" s="484"/>
      <c r="C129" s="484"/>
      <c r="D129" s="484"/>
      <c r="E129" s="484"/>
      <c r="F129" s="484"/>
    </row>
    <row r="130" spans="1:6" ht="15.75">
      <c r="A130" s="489" t="s">
        <v>104</v>
      </c>
      <c r="B130" s="484"/>
      <c r="C130" s="484"/>
      <c r="D130" s="484"/>
      <c r="E130" s="484"/>
      <c r="F130" s="484"/>
    </row>
    <row r="131" spans="1:6" ht="110.25">
      <c r="A131" s="489" t="s">
        <v>105</v>
      </c>
      <c r="B131" s="484"/>
      <c r="C131" s="484"/>
      <c r="D131" s="484"/>
      <c r="E131" s="484"/>
      <c r="F131" s="484"/>
    </row>
    <row r="132" spans="1:6">
      <c r="A132" s="502"/>
      <c r="B132" s="484"/>
      <c r="C132" s="484"/>
      <c r="D132" s="484"/>
      <c r="E132" s="484"/>
      <c r="F132" s="484"/>
    </row>
    <row r="133" spans="1:6" ht="15.75">
      <c r="A133" s="489" t="s">
        <v>106</v>
      </c>
      <c r="B133" s="484"/>
      <c r="C133" s="484"/>
      <c r="D133" s="484"/>
      <c r="E133" s="484"/>
      <c r="F133" s="484"/>
    </row>
    <row r="134" spans="1:6" ht="126">
      <c r="A134" s="489" t="s">
        <v>107</v>
      </c>
      <c r="B134" s="484"/>
      <c r="C134" s="484"/>
      <c r="D134" s="484"/>
      <c r="E134" s="484"/>
      <c r="F134" s="484"/>
    </row>
    <row r="135" spans="1:6" ht="15.75">
      <c r="A135" s="489" t="s">
        <v>108</v>
      </c>
      <c r="B135" s="484"/>
      <c r="C135" s="484"/>
      <c r="D135" s="484"/>
      <c r="E135" s="484"/>
      <c r="F135" s="484"/>
    </row>
    <row r="136" spans="1:6" ht="15.75">
      <c r="A136" s="489" t="s">
        <v>109</v>
      </c>
      <c r="B136" s="484"/>
      <c r="C136" s="484"/>
      <c r="D136" s="484"/>
      <c r="E136" s="484"/>
      <c r="F136" s="484"/>
    </row>
    <row r="137" spans="1:6" ht="15.75">
      <c r="A137" s="498"/>
      <c r="B137" s="484"/>
      <c r="C137" s="484"/>
      <c r="D137" s="484"/>
      <c r="E137" s="484"/>
      <c r="F137" s="484"/>
    </row>
  </sheetData>
  <pageMargins left="0.7" right="0.7" top="0.75" bottom="0.75" header="0.51180555555555496" footer="0.51180555555555496"/>
  <pageSetup paperSize="9" firstPageNumber="0"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37"/>
  <sheetViews>
    <sheetView tabSelected="1" view="pageBreakPreview" topLeftCell="A130" zoomScaleNormal="100" workbookViewId="0">
      <selection activeCell="D117" sqref="D117"/>
    </sheetView>
  </sheetViews>
  <sheetFormatPr defaultColWidth="9" defaultRowHeight="16.5"/>
  <cols>
    <col min="1" max="1" width="6" style="406" customWidth="1"/>
    <col min="2" max="2" width="46" style="407" customWidth="1"/>
    <col min="3" max="3" width="8.42578125" style="513" customWidth="1"/>
    <col min="4" max="4" width="8.85546875" style="407" customWidth="1"/>
    <col min="5" max="5" width="10.85546875" style="407" customWidth="1"/>
    <col min="6" max="6" width="17.28515625" style="407" customWidth="1"/>
    <col min="7" max="1025" width="8.5703125" customWidth="1"/>
  </cols>
  <sheetData>
    <row r="1" spans="1:10">
      <c r="A1" s="552" t="s">
        <v>110</v>
      </c>
      <c r="B1" s="552"/>
      <c r="C1" s="552"/>
      <c r="D1" s="552"/>
      <c r="E1" s="552"/>
      <c r="F1" s="552"/>
    </row>
    <row r="3" spans="1:10" s="403" customFormat="1" ht="33">
      <c r="A3" s="408" t="s">
        <v>111</v>
      </c>
      <c r="B3" s="409" t="s">
        <v>112</v>
      </c>
      <c r="C3" s="516" t="s">
        <v>113</v>
      </c>
      <c r="D3" s="410" t="s">
        <v>114</v>
      </c>
      <c r="E3" s="410" t="s">
        <v>115</v>
      </c>
      <c r="F3" s="410" t="s">
        <v>116</v>
      </c>
    </row>
    <row r="4" spans="1:10">
      <c r="E4" s="411"/>
      <c r="F4" s="411"/>
    </row>
    <row r="5" spans="1:10">
      <c r="A5" s="412" t="s">
        <v>117</v>
      </c>
      <c r="B5" s="413" t="s">
        <v>118</v>
      </c>
      <c r="E5" s="411"/>
      <c r="F5" s="411"/>
    </row>
    <row r="6" spans="1:10">
      <c r="E6" s="411"/>
      <c r="F6" s="411"/>
    </row>
    <row r="7" spans="1:10">
      <c r="E7" s="509"/>
    </row>
    <row r="8" spans="1:10">
      <c r="A8" s="535" t="s">
        <v>188</v>
      </c>
      <c r="B8" s="413" t="s">
        <v>127</v>
      </c>
      <c r="E8" s="509"/>
    </row>
    <row r="9" spans="1:10">
      <c r="E9" s="509"/>
    </row>
    <row r="10" spans="1:10" ht="66.75" customHeight="1">
      <c r="A10" s="418" t="s">
        <v>120</v>
      </c>
      <c r="B10" s="419" t="s">
        <v>128</v>
      </c>
      <c r="C10" s="517" t="s">
        <v>129</v>
      </c>
      <c r="D10" s="549">
        <v>1</v>
      </c>
      <c r="E10" s="543">
        <v>0</v>
      </c>
      <c r="F10" s="421">
        <f>D10*E10</f>
        <v>0</v>
      </c>
      <c r="G10" s="422"/>
      <c r="J10" s="460"/>
    </row>
    <row r="11" spans="1:10" ht="12" customHeight="1">
      <c r="A11" s="418"/>
      <c r="B11" s="415"/>
      <c r="C11" s="517"/>
      <c r="D11" s="420"/>
      <c r="E11" s="423"/>
      <c r="F11" s="421"/>
      <c r="G11" s="422"/>
      <c r="J11" s="460"/>
    </row>
    <row r="12" spans="1:10">
      <c r="A12" s="535" t="s">
        <v>119</v>
      </c>
      <c r="B12" s="424" t="s">
        <v>131</v>
      </c>
      <c r="F12" s="425">
        <f>SUM(F10:F11)</f>
        <v>0</v>
      </c>
    </row>
    <row r="14" spans="1:10">
      <c r="A14" s="535" t="s">
        <v>130</v>
      </c>
      <c r="B14" s="413" t="s">
        <v>133</v>
      </c>
    </row>
    <row r="16" spans="1:10" s="404" customFormat="1" ht="132.75" customHeight="1">
      <c r="A16" s="426" t="s">
        <v>120</v>
      </c>
      <c r="B16" s="427" t="s">
        <v>134</v>
      </c>
      <c r="C16" s="519" t="s">
        <v>673</v>
      </c>
      <c r="D16" s="428">
        <v>310.8</v>
      </c>
      <c r="E16" s="429">
        <v>0</v>
      </c>
      <c r="F16" s="430">
        <f>D16*E16</f>
        <v>0</v>
      </c>
    </row>
    <row r="17" spans="1:9">
      <c r="B17" s="427"/>
      <c r="D17" s="431"/>
      <c r="E17" s="431"/>
      <c r="F17" s="432"/>
    </row>
    <row r="18" spans="1:9" s="404" customFormat="1" ht="104.25" customHeight="1">
      <c r="A18" s="426" t="s">
        <v>122</v>
      </c>
      <c r="B18" s="427" t="s">
        <v>135</v>
      </c>
      <c r="C18" s="513" t="s">
        <v>673</v>
      </c>
      <c r="D18" s="428">
        <v>16.7</v>
      </c>
      <c r="E18" s="429">
        <v>0</v>
      </c>
      <c r="F18" s="430">
        <f>D18*E18</f>
        <v>0</v>
      </c>
    </row>
    <row r="19" spans="1:9">
      <c r="B19" s="427"/>
      <c r="D19" s="431"/>
      <c r="E19" s="431"/>
      <c r="F19" s="432"/>
    </row>
    <row r="20" spans="1:9" ht="69.75" customHeight="1">
      <c r="A20" s="426" t="s">
        <v>123</v>
      </c>
      <c r="B20" s="427" t="s">
        <v>136</v>
      </c>
      <c r="C20" s="513" t="s">
        <v>674</v>
      </c>
      <c r="D20" s="428">
        <v>279.7</v>
      </c>
      <c r="E20" s="429">
        <v>0</v>
      </c>
      <c r="F20" s="430">
        <f>D20*E20</f>
        <v>0</v>
      </c>
    </row>
    <row r="21" spans="1:9" ht="18" customHeight="1">
      <c r="A21" s="426"/>
      <c r="B21" s="427"/>
      <c r="D21" s="428"/>
      <c r="E21" s="429"/>
      <c r="F21" s="430"/>
    </row>
    <row r="22" spans="1:9" s="404" customFormat="1" ht="94.5" customHeight="1">
      <c r="A22" s="433">
        <v>4</v>
      </c>
      <c r="B22" s="434" t="s">
        <v>137</v>
      </c>
      <c r="C22" s="439" t="s">
        <v>673</v>
      </c>
      <c r="D22" s="435">
        <v>128</v>
      </c>
      <c r="E22" s="435">
        <v>0</v>
      </c>
      <c r="F22" s="430">
        <f>D22*E22</f>
        <v>0</v>
      </c>
    </row>
    <row r="23" spans="1:9" s="404" customFormat="1">
      <c r="A23" s="433"/>
      <c r="B23" s="434"/>
      <c r="C23" s="439"/>
      <c r="D23" s="435"/>
      <c r="E23" s="423"/>
      <c r="F23" s="436"/>
    </row>
    <row r="24" spans="1:9" s="404" customFormat="1" ht="136.5" customHeight="1">
      <c r="A24" s="433">
        <v>5</v>
      </c>
      <c r="B24" s="434" t="s">
        <v>138</v>
      </c>
      <c r="C24" s="439" t="s">
        <v>673</v>
      </c>
      <c r="D24" s="435">
        <v>32</v>
      </c>
      <c r="E24" s="435">
        <v>0</v>
      </c>
      <c r="F24" s="430">
        <f>D24*E24</f>
        <v>0</v>
      </c>
    </row>
    <row r="25" spans="1:9">
      <c r="A25" s="433"/>
      <c r="B25" s="434"/>
      <c r="C25" s="439"/>
      <c r="D25" s="435"/>
      <c r="E25" s="416"/>
      <c r="F25" s="421"/>
    </row>
    <row r="26" spans="1:9" ht="102" customHeight="1">
      <c r="A26" s="437">
        <v>6</v>
      </c>
      <c r="B26" s="438" t="s">
        <v>139</v>
      </c>
      <c r="C26" s="439" t="s">
        <v>673</v>
      </c>
      <c r="D26" s="440">
        <v>32</v>
      </c>
      <c r="E26" s="440">
        <v>0</v>
      </c>
      <c r="F26" s="441">
        <f>D26*E26</f>
        <v>0</v>
      </c>
      <c r="G26" s="442"/>
      <c r="H26" s="442"/>
      <c r="I26" s="442"/>
    </row>
    <row r="27" spans="1:9">
      <c r="A27" s="443"/>
      <c r="B27" s="444"/>
      <c r="C27" s="439"/>
      <c r="D27" s="445"/>
      <c r="E27" s="446"/>
      <c r="F27" s="447"/>
      <c r="G27" s="442"/>
      <c r="H27" s="442"/>
      <c r="I27" s="442"/>
    </row>
    <row r="28" spans="1:9">
      <c r="A28" s="536" t="s">
        <v>126</v>
      </c>
      <c r="B28" s="449" t="s">
        <v>141</v>
      </c>
      <c r="C28" s="520"/>
      <c r="D28" s="450"/>
      <c r="E28" s="411"/>
      <c r="F28" s="425">
        <f>SUM(F16:F27)</f>
        <v>0</v>
      </c>
      <c r="G28" s="442"/>
      <c r="H28" s="442"/>
      <c r="I28" s="442"/>
    </row>
    <row r="30" spans="1:9">
      <c r="A30" s="535" t="s">
        <v>140</v>
      </c>
      <c r="B30" s="413" t="s">
        <v>143</v>
      </c>
    </row>
    <row r="32" spans="1:9" s="404" customFormat="1" ht="123" customHeight="1">
      <c r="A32" s="406" t="s">
        <v>120</v>
      </c>
      <c r="B32" s="414" t="s">
        <v>144</v>
      </c>
      <c r="C32" s="517" t="s">
        <v>673</v>
      </c>
      <c r="D32" s="411">
        <v>122.5</v>
      </c>
      <c r="E32" s="510">
        <v>0</v>
      </c>
      <c r="F32" s="411">
        <f>D32*E32</f>
        <v>0</v>
      </c>
    </row>
    <row r="33" spans="1:9">
      <c r="D33" s="411"/>
      <c r="E33" s="509"/>
    </row>
    <row r="34" spans="1:9" s="404" customFormat="1" ht="49.5">
      <c r="A34" s="406" t="s">
        <v>122</v>
      </c>
      <c r="B34" s="414" t="s">
        <v>145</v>
      </c>
      <c r="C34" s="517" t="s">
        <v>672</v>
      </c>
      <c r="D34" s="411">
        <v>815</v>
      </c>
      <c r="E34" s="510">
        <v>0</v>
      </c>
      <c r="F34" s="411">
        <f>D34*E34</f>
        <v>0</v>
      </c>
    </row>
    <row r="35" spans="1:9">
      <c r="B35" s="452"/>
      <c r="D35" s="411"/>
      <c r="E35" s="509"/>
    </row>
    <row r="36" spans="1:9" ht="103.5" customHeight="1">
      <c r="A36" s="406" t="s">
        <v>123</v>
      </c>
      <c r="B36" s="414" t="s">
        <v>146</v>
      </c>
      <c r="C36" s="517" t="s">
        <v>147</v>
      </c>
      <c r="D36" s="411">
        <v>1</v>
      </c>
      <c r="E36" s="510">
        <v>0</v>
      </c>
      <c r="F36" s="411">
        <f>D36*E36</f>
        <v>0</v>
      </c>
    </row>
    <row r="37" spans="1:9">
      <c r="B37" s="452"/>
      <c r="D37" s="411"/>
      <c r="E37" s="509"/>
    </row>
    <row r="38" spans="1:9" ht="123" customHeight="1">
      <c r="A38" s="406" t="s">
        <v>124</v>
      </c>
      <c r="B38" s="414" t="s">
        <v>148</v>
      </c>
      <c r="C38" s="517" t="s">
        <v>672</v>
      </c>
      <c r="D38" s="411">
        <v>815</v>
      </c>
      <c r="E38" s="510">
        <v>0</v>
      </c>
      <c r="F38" s="411">
        <f>D38*E38</f>
        <v>0</v>
      </c>
    </row>
    <row r="39" spans="1:9">
      <c r="B39" s="452"/>
      <c r="D39" s="411"/>
      <c r="E39" s="509"/>
    </row>
    <row r="40" spans="1:9" s="404" customFormat="1" ht="132">
      <c r="A40" s="406" t="s">
        <v>125</v>
      </c>
      <c r="B40" s="414" t="s">
        <v>149</v>
      </c>
      <c r="C40" s="517" t="s">
        <v>673</v>
      </c>
      <c r="D40" s="411">
        <v>110</v>
      </c>
      <c r="E40" s="510">
        <v>0</v>
      </c>
      <c r="F40" s="411">
        <f>D40*E40</f>
        <v>0</v>
      </c>
    </row>
    <row r="41" spans="1:9" s="404" customFormat="1">
      <c r="A41" s="406"/>
      <c r="B41" s="452"/>
      <c r="C41" s="521"/>
      <c r="D41" s="411"/>
      <c r="E41" s="525"/>
      <c r="F41" s="452"/>
    </row>
    <row r="42" spans="1:9" s="404" customFormat="1" ht="49.5">
      <c r="A42" s="406" t="s">
        <v>150</v>
      </c>
      <c r="B42" s="414" t="s">
        <v>151</v>
      </c>
      <c r="C42" s="517" t="s">
        <v>672</v>
      </c>
      <c r="D42" s="411">
        <v>815</v>
      </c>
      <c r="E42" s="510">
        <v>0</v>
      </c>
      <c r="F42" s="411">
        <f>D42*E42</f>
        <v>0</v>
      </c>
    </row>
    <row r="43" spans="1:9" s="404" customFormat="1">
      <c r="A43" s="406"/>
      <c r="B43" s="452"/>
      <c r="C43" s="521"/>
      <c r="D43" s="411"/>
      <c r="E43" s="525"/>
      <c r="F43" s="452"/>
    </row>
    <row r="44" spans="1:9" s="404" customFormat="1" ht="18">
      <c r="A44" s="406" t="s">
        <v>152</v>
      </c>
      <c r="B44" s="453" t="s">
        <v>153</v>
      </c>
      <c r="C44" s="522" t="s">
        <v>672</v>
      </c>
      <c r="D44" s="411">
        <v>815</v>
      </c>
      <c r="E44" s="510">
        <v>0</v>
      </c>
      <c r="F44" s="411">
        <f>D44*E44</f>
        <v>0</v>
      </c>
    </row>
    <row r="45" spans="1:9" s="404" customFormat="1" ht="12" customHeight="1">
      <c r="A45" s="406"/>
      <c r="B45" s="414"/>
      <c r="C45" s="517"/>
      <c r="D45" s="451"/>
      <c r="E45" s="411"/>
      <c r="F45" s="411"/>
    </row>
    <row r="46" spans="1:9" s="404" customFormat="1">
      <c r="A46" s="535" t="s">
        <v>140</v>
      </c>
      <c r="B46" s="537" t="s">
        <v>675</v>
      </c>
      <c r="C46" s="521"/>
      <c r="D46" s="407"/>
      <c r="E46" s="452"/>
      <c r="F46" s="454">
        <f>SUM(F32:F44)</f>
        <v>0</v>
      </c>
    </row>
    <row r="47" spans="1:9" s="404" customFormat="1">
      <c r="A47" s="412"/>
      <c r="B47" s="453"/>
      <c r="C47" s="521"/>
      <c r="D47" s="407"/>
      <c r="E47" s="452"/>
      <c r="F47" s="454"/>
    </row>
    <row r="48" spans="1:9">
      <c r="A48" s="536" t="s">
        <v>294</v>
      </c>
      <c r="B48" s="455" t="s">
        <v>155</v>
      </c>
      <c r="C48" s="523"/>
      <c r="D48" s="456"/>
      <c r="E48" s="526"/>
      <c r="F48" s="457"/>
      <c r="G48" s="442"/>
      <c r="H48" s="442"/>
      <c r="I48" s="442"/>
    </row>
    <row r="49" spans="1:9">
      <c r="A49" s="448"/>
      <c r="B49" s="455"/>
      <c r="C49" s="523"/>
      <c r="D49" s="456"/>
      <c r="E49" s="526"/>
      <c r="F49" s="457"/>
      <c r="G49" s="442"/>
      <c r="H49" s="442"/>
      <c r="I49" s="442"/>
    </row>
    <row r="50" spans="1:9" ht="33">
      <c r="A50" s="458" t="s">
        <v>120</v>
      </c>
      <c r="B50" s="459" t="s">
        <v>156</v>
      </c>
      <c r="C50" s="520" t="s">
        <v>121</v>
      </c>
      <c r="D50" s="550">
        <v>12</v>
      </c>
      <c r="E50" s="510">
        <v>0</v>
      </c>
      <c r="F50" s="411">
        <f>D50*E50</f>
        <v>0</v>
      </c>
      <c r="G50" s="442"/>
      <c r="H50" s="442"/>
      <c r="I50" s="442"/>
    </row>
    <row r="51" spans="1:9">
      <c r="A51" s="458"/>
      <c r="B51" s="459"/>
      <c r="C51" s="520"/>
      <c r="D51" s="551"/>
      <c r="E51" s="527"/>
      <c r="F51" s="457"/>
      <c r="G51" s="442"/>
      <c r="H51" s="442"/>
      <c r="I51" s="442"/>
    </row>
    <row r="52" spans="1:9" ht="298.5" customHeight="1">
      <c r="A52" s="443" t="s">
        <v>122</v>
      </c>
      <c r="B52" s="459" t="s">
        <v>157</v>
      </c>
      <c r="C52" s="520" t="s">
        <v>121</v>
      </c>
      <c r="D52" s="550">
        <v>12</v>
      </c>
      <c r="E52" s="511">
        <v>0</v>
      </c>
      <c r="F52" s="511">
        <f>D52*E52</f>
        <v>0</v>
      </c>
      <c r="G52" s="442"/>
      <c r="H52" s="442"/>
      <c r="I52" s="442"/>
    </row>
    <row r="53" spans="1:9">
      <c r="A53" s="458"/>
      <c r="B53" s="459"/>
      <c r="C53" s="520"/>
      <c r="D53" s="551"/>
      <c r="E53" s="510"/>
      <c r="F53" s="411"/>
      <c r="G53" s="442"/>
      <c r="H53" s="442"/>
      <c r="I53" s="442"/>
    </row>
    <row r="54" spans="1:9" ht="33">
      <c r="A54" s="458" t="s">
        <v>123</v>
      </c>
      <c r="B54" s="459" t="s">
        <v>158</v>
      </c>
      <c r="C54" s="520" t="s">
        <v>121</v>
      </c>
      <c r="D54" s="456">
        <v>606</v>
      </c>
      <c r="E54" s="510">
        <v>0</v>
      </c>
      <c r="F54" s="411">
        <f>D54*E54</f>
        <v>0</v>
      </c>
      <c r="G54" s="442"/>
      <c r="H54" s="442"/>
      <c r="I54" s="442"/>
    </row>
    <row r="55" spans="1:9">
      <c r="A55" s="458"/>
      <c r="B55" s="459"/>
      <c r="C55" s="520"/>
      <c r="D55" s="551"/>
      <c r="E55" s="527"/>
      <c r="F55" s="457"/>
      <c r="G55" s="442"/>
      <c r="H55" s="442"/>
      <c r="I55" s="442"/>
    </row>
    <row r="56" spans="1:9">
      <c r="A56" s="458" t="s">
        <v>124</v>
      </c>
      <c r="B56" s="459" t="s">
        <v>159</v>
      </c>
      <c r="C56" s="520" t="s">
        <v>121</v>
      </c>
      <c r="D56" s="456">
        <v>606</v>
      </c>
      <c r="E56" s="510">
        <v>0</v>
      </c>
      <c r="F56" s="411">
        <f>D56*E56</f>
        <v>0</v>
      </c>
      <c r="G56" s="442"/>
      <c r="H56" s="442"/>
      <c r="I56" s="442"/>
    </row>
    <row r="57" spans="1:9">
      <c r="A57" s="458"/>
      <c r="B57" s="459"/>
      <c r="C57" s="520"/>
      <c r="D57" s="456"/>
      <c r="E57" s="527"/>
      <c r="F57" s="457"/>
      <c r="G57" s="442"/>
      <c r="H57" s="442"/>
      <c r="I57" s="442"/>
    </row>
    <row r="58" spans="1:9">
      <c r="A58" s="458" t="s">
        <v>125</v>
      </c>
      <c r="B58" s="459" t="s">
        <v>160</v>
      </c>
      <c r="C58" s="520" t="s">
        <v>121</v>
      </c>
      <c r="D58" s="456">
        <v>555</v>
      </c>
      <c r="E58" s="510">
        <v>0</v>
      </c>
      <c r="F58" s="411">
        <f>D58*E58</f>
        <v>0</v>
      </c>
      <c r="G58" s="461"/>
      <c r="H58" s="442"/>
      <c r="I58" s="476"/>
    </row>
    <row r="59" spans="1:9">
      <c r="A59" s="458"/>
      <c r="B59" s="459"/>
      <c r="C59" s="520"/>
      <c r="D59" s="450"/>
      <c r="E59" s="510"/>
      <c r="F59" s="411"/>
      <c r="G59" s="461"/>
      <c r="H59" s="442"/>
      <c r="I59" s="476"/>
    </row>
    <row r="60" spans="1:9">
      <c r="A60" s="536" t="s">
        <v>294</v>
      </c>
      <c r="B60" s="455" t="s">
        <v>161</v>
      </c>
      <c r="C60" s="523"/>
      <c r="D60" s="450"/>
      <c r="E60" s="462"/>
      <c r="F60" s="463">
        <f>SUM(F50:F59)</f>
        <v>0</v>
      </c>
      <c r="G60" s="461"/>
      <c r="H60" s="442"/>
      <c r="I60" s="476"/>
    </row>
    <row r="61" spans="1:9">
      <c r="A61" s="448"/>
      <c r="B61" s="455"/>
      <c r="C61" s="523"/>
      <c r="D61" s="450"/>
      <c r="E61" s="462"/>
      <c r="F61" s="462"/>
      <c r="G61" s="461"/>
      <c r="H61" s="442"/>
      <c r="I61" s="476"/>
    </row>
    <row r="62" spans="1:9" s="405" customFormat="1">
      <c r="A62" s="512" t="s">
        <v>154</v>
      </c>
      <c r="B62" s="464" t="s">
        <v>163</v>
      </c>
      <c r="C62" s="518"/>
      <c r="D62" s="416"/>
      <c r="E62" s="528"/>
      <c r="F62" s="436"/>
    </row>
    <row r="63" spans="1:9" s="405" customFormat="1">
      <c r="A63" s="418"/>
      <c r="B63" s="465"/>
      <c r="C63" s="518"/>
      <c r="D63" s="416"/>
      <c r="E63" s="528"/>
      <c r="F63" s="436"/>
    </row>
    <row r="64" spans="1:9" s="405" customFormat="1" ht="12" customHeight="1">
      <c r="A64" s="418"/>
      <c r="B64" s="415"/>
      <c r="C64" s="517"/>
      <c r="D64" s="466"/>
      <c r="E64" s="421"/>
      <c r="F64" s="421"/>
    </row>
    <row r="65" spans="1:6" s="405" customFormat="1" ht="48.75" customHeight="1">
      <c r="A65" s="514" t="s">
        <v>120</v>
      </c>
      <c r="B65" s="544" t="s">
        <v>677</v>
      </c>
      <c r="C65" s="517" t="s">
        <v>121</v>
      </c>
      <c r="D65" s="416">
        <v>2</v>
      </c>
      <c r="E65" s="529">
        <v>0</v>
      </c>
      <c r="F65" s="411">
        <f>D65*E65</f>
        <v>0</v>
      </c>
    </row>
    <row r="66" spans="1:6" s="405" customFormat="1" ht="16.5" customHeight="1">
      <c r="A66" s="418"/>
      <c r="B66" s="415"/>
      <c r="C66" s="517"/>
      <c r="D66" s="416"/>
      <c r="E66" s="421"/>
      <c r="F66" s="421"/>
    </row>
    <row r="67" spans="1:6" s="405" customFormat="1" ht="51.75" customHeight="1">
      <c r="A67" s="514" t="s">
        <v>122</v>
      </c>
      <c r="B67" s="545" t="s">
        <v>678</v>
      </c>
      <c r="C67" s="517" t="s">
        <v>121</v>
      </c>
      <c r="D67" s="416">
        <v>6</v>
      </c>
      <c r="E67" s="529">
        <v>0</v>
      </c>
      <c r="F67" s="411">
        <f>D67*E67</f>
        <v>0</v>
      </c>
    </row>
    <row r="68" spans="1:6" s="405" customFormat="1" ht="18" customHeight="1">
      <c r="A68" s="418"/>
      <c r="B68" s="415"/>
      <c r="C68" s="517"/>
      <c r="D68" s="416"/>
      <c r="E68" s="421"/>
      <c r="F68" s="421"/>
    </row>
    <row r="69" spans="1:6" s="405" customFormat="1" ht="34.5" customHeight="1">
      <c r="A69" s="514" t="s">
        <v>123</v>
      </c>
      <c r="B69" s="545" t="s">
        <v>679</v>
      </c>
      <c r="C69" s="517" t="s">
        <v>121</v>
      </c>
      <c r="D69" s="416">
        <v>2</v>
      </c>
      <c r="E69" s="529">
        <v>0</v>
      </c>
      <c r="F69" s="411">
        <f>D69*E69</f>
        <v>0</v>
      </c>
    </row>
    <row r="70" spans="1:6" s="405" customFormat="1" ht="12" customHeight="1">
      <c r="A70" s="418"/>
      <c r="B70" s="415"/>
      <c r="C70" s="517"/>
      <c r="D70" s="416"/>
      <c r="E70" s="421"/>
      <c r="F70" s="421"/>
    </row>
    <row r="71" spans="1:6" ht="33.75" customHeight="1">
      <c r="A71" s="514" t="s">
        <v>124</v>
      </c>
      <c r="B71" s="546" t="s">
        <v>680</v>
      </c>
      <c r="C71" s="517" t="s">
        <v>121</v>
      </c>
      <c r="D71" s="441">
        <v>2</v>
      </c>
      <c r="E71" s="529">
        <v>0</v>
      </c>
      <c r="F71" s="411">
        <f>D71*E71</f>
        <v>0</v>
      </c>
    </row>
    <row r="72" spans="1:6" s="405" customFormat="1" ht="20.25" customHeight="1">
      <c r="A72" s="418"/>
      <c r="B72" s="468"/>
      <c r="C72" s="513"/>
      <c r="D72" s="474"/>
      <c r="E72" s="530"/>
      <c r="F72" s="468"/>
    </row>
    <row r="73" spans="1:6" ht="33.75" customHeight="1">
      <c r="A73" s="514" t="s">
        <v>125</v>
      </c>
      <c r="B73" s="547" t="s">
        <v>681</v>
      </c>
      <c r="C73" s="524" t="s">
        <v>121</v>
      </c>
      <c r="D73" s="416">
        <v>280</v>
      </c>
      <c r="E73" s="529">
        <v>0</v>
      </c>
      <c r="F73" s="411">
        <f>D73*E73</f>
        <v>0</v>
      </c>
    </row>
    <row r="74" spans="1:6" s="405" customFormat="1" ht="18.75" customHeight="1">
      <c r="A74" s="418"/>
      <c r="B74" s="468"/>
      <c r="C74" s="513"/>
      <c r="D74" s="474"/>
      <c r="E74" s="530"/>
      <c r="F74" s="468"/>
    </row>
    <row r="75" spans="1:6" ht="33.75" customHeight="1">
      <c r="A75" s="514" t="s">
        <v>150</v>
      </c>
      <c r="B75" s="546" t="s">
        <v>682</v>
      </c>
      <c r="C75" s="517" t="s">
        <v>121</v>
      </c>
      <c r="D75" s="441">
        <v>33</v>
      </c>
      <c r="E75" s="529">
        <v>0</v>
      </c>
      <c r="F75" s="411">
        <f>D75*E75</f>
        <v>0</v>
      </c>
    </row>
    <row r="76" spans="1:6" ht="15" customHeight="1">
      <c r="A76" s="418"/>
      <c r="B76" s="471"/>
      <c r="C76" s="517"/>
      <c r="D76" s="416"/>
      <c r="E76" s="529"/>
      <c r="F76" s="411"/>
    </row>
    <row r="77" spans="1:6" ht="30.75" customHeight="1">
      <c r="A77" s="514" t="s">
        <v>152</v>
      </c>
      <c r="B77" s="547" t="s">
        <v>683</v>
      </c>
      <c r="C77" s="517" t="s">
        <v>121</v>
      </c>
      <c r="D77" s="416">
        <v>89</v>
      </c>
      <c r="E77" s="529">
        <v>0</v>
      </c>
      <c r="F77" s="411">
        <f>D77*E77</f>
        <v>0</v>
      </c>
    </row>
    <row r="78" spans="1:6" ht="12" customHeight="1">
      <c r="A78" s="418"/>
      <c r="B78" s="471"/>
      <c r="C78" s="518"/>
      <c r="D78" s="416"/>
      <c r="E78" s="529"/>
      <c r="F78" s="411"/>
    </row>
    <row r="79" spans="1:6" ht="33" customHeight="1">
      <c r="A79" s="514" t="s">
        <v>164</v>
      </c>
      <c r="B79" s="546" t="s">
        <v>684</v>
      </c>
      <c r="C79" s="517" t="s">
        <v>121</v>
      </c>
      <c r="D79" s="441">
        <v>119</v>
      </c>
      <c r="E79" s="529">
        <v>0</v>
      </c>
      <c r="F79" s="411">
        <f>D79*E79</f>
        <v>0</v>
      </c>
    </row>
    <row r="80" spans="1:6" ht="12" customHeight="1">
      <c r="A80" s="418"/>
      <c r="B80" s="471"/>
      <c r="C80" s="518"/>
      <c r="D80" s="416"/>
      <c r="E80" s="529"/>
      <c r="F80" s="411"/>
    </row>
    <row r="81" spans="1:6" ht="39" customHeight="1">
      <c r="A81" s="514" t="s">
        <v>165</v>
      </c>
      <c r="B81" s="545" t="s">
        <v>685</v>
      </c>
      <c r="C81" s="517" t="s">
        <v>121</v>
      </c>
      <c r="D81" s="441">
        <v>30</v>
      </c>
      <c r="E81" s="421">
        <v>0</v>
      </c>
      <c r="F81" s="421">
        <f>D81*E81</f>
        <v>0</v>
      </c>
    </row>
    <row r="82" spans="1:6" ht="15.75" customHeight="1">
      <c r="A82" s="418"/>
      <c r="B82" s="471"/>
      <c r="C82" s="518"/>
      <c r="D82" s="416"/>
      <c r="E82" s="529"/>
      <c r="F82" s="411"/>
    </row>
    <row r="83" spans="1:6" s="405" customFormat="1" ht="33" customHeight="1">
      <c r="A83" s="514" t="s">
        <v>166</v>
      </c>
      <c r="B83" s="548" t="s">
        <v>686</v>
      </c>
      <c r="C83" s="517" t="s">
        <v>121</v>
      </c>
      <c r="D83" s="416">
        <v>27</v>
      </c>
      <c r="E83" s="529">
        <v>0</v>
      </c>
      <c r="F83" s="411">
        <f>D83*E83</f>
        <v>0</v>
      </c>
    </row>
    <row r="84" spans="1:6" s="405" customFormat="1" ht="12.75" customHeight="1">
      <c r="A84" s="418"/>
      <c r="B84" s="472"/>
      <c r="C84" s="517"/>
      <c r="D84" s="416"/>
      <c r="E84" s="529"/>
      <c r="F84" s="411"/>
    </row>
    <row r="85" spans="1:6" s="405" customFormat="1" ht="33.75" customHeight="1">
      <c r="A85" s="514" t="s">
        <v>167</v>
      </c>
      <c r="B85" s="546" t="s">
        <v>687</v>
      </c>
      <c r="C85" s="517" t="s">
        <v>121</v>
      </c>
      <c r="D85" s="416">
        <v>28</v>
      </c>
      <c r="E85" s="529">
        <v>0</v>
      </c>
      <c r="F85" s="411">
        <f>D85*E85</f>
        <v>0</v>
      </c>
    </row>
    <row r="86" spans="1:6" s="405" customFormat="1" ht="17.25" customHeight="1">
      <c r="A86" s="418"/>
      <c r="B86" s="468"/>
      <c r="C86" s="513"/>
      <c r="D86" s="474"/>
      <c r="E86" s="530"/>
      <c r="F86" s="468"/>
    </row>
    <row r="87" spans="1:6" s="405" customFormat="1" ht="30.75" customHeight="1">
      <c r="A87" s="514" t="s">
        <v>168</v>
      </c>
      <c r="B87" s="475" t="s">
        <v>688</v>
      </c>
      <c r="C87" s="517" t="s">
        <v>121</v>
      </c>
      <c r="D87" s="416">
        <v>81</v>
      </c>
      <c r="E87" s="529">
        <v>0</v>
      </c>
      <c r="F87" s="411">
        <f>D87*E87</f>
        <v>0</v>
      </c>
    </row>
    <row r="88" spans="1:6" s="405" customFormat="1" ht="12" customHeight="1">
      <c r="A88" s="418"/>
      <c r="B88" s="470"/>
      <c r="C88" s="517"/>
      <c r="D88" s="416"/>
      <c r="E88" s="529"/>
      <c r="F88" s="411"/>
    </row>
    <row r="89" spans="1:6" s="405" customFormat="1" ht="31.5" customHeight="1">
      <c r="A89" s="514" t="s">
        <v>169</v>
      </c>
      <c r="B89" s="475" t="s">
        <v>689</v>
      </c>
      <c r="C89" s="517" t="s">
        <v>121</v>
      </c>
      <c r="D89" s="416">
        <v>45</v>
      </c>
      <c r="E89" s="529">
        <v>0</v>
      </c>
      <c r="F89" s="411">
        <f>D89*E89</f>
        <v>0</v>
      </c>
    </row>
    <row r="90" spans="1:6" s="405" customFormat="1" ht="12" customHeight="1">
      <c r="A90" s="418"/>
      <c r="B90" s="473"/>
      <c r="C90" s="517"/>
      <c r="D90" s="416"/>
      <c r="E90" s="529"/>
      <c r="F90" s="411"/>
    </row>
    <row r="91" spans="1:6" s="405" customFormat="1" ht="31.5" customHeight="1">
      <c r="A91" s="514" t="s">
        <v>170</v>
      </c>
      <c r="B91" s="544" t="s">
        <v>690</v>
      </c>
      <c r="C91" s="517" t="s">
        <v>121</v>
      </c>
      <c r="D91" s="416">
        <v>58</v>
      </c>
      <c r="E91" s="529">
        <v>0</v>
      </c>
      <c r="F91" s="411">
        <f>D91*E91</f>
        <v>0</v>
      </c>
    </row>
    <row r="92" spans="1:6" s="405" customFormat="1" ht="12.75" customHeight="1">
      <c r="A92" s="418"/>
      <c r="B92" s="468"/>
      <c r="C92" s="513"/>
      <c r="D92" s="474"/>
      <c r="E92" s="530"/>
      <c r="F92" s="468"/>
    </row>
    <row r="93" spans="1:6" s="405" customFormat="1" ht="30.75" customHeight="1">
      <c r="A93" s="514" t="s">
        <v>171</v>
      </c>
      <c r="B93" s="475" t="s">
        <v>691</v>
      </c>
      <c r="C93" s="517" t="s">
        <v>121</v>
      </c>
      <c r="D93" s="416">
        <v>100</v>
      </c>
      <c r="E93" s="529">
        <v>0</v>
      </c>
      <c r="F93" s="411">
        <f>D93*E93</f>
        <v>0</v>
      </c>
    </row>
    <row r="94" spans="1:6" s="405" customFormat="1" ht="12.75" customHeight="1">
      <c r="A94" s="418"/>
      <c r="B94" s="473"/>
      <c r="C94" s="517"/>
      <c r="D94" s="416"/>
      <c r="E94" s="529"/>
      <c r="F94" s="411"/>
    </row>
    <row r="95" spans="1:6" s="405" customFormat="1" ht="34.5" customHeight="1">
      <c r="A95" s="514" t="s">
        <v>172</v>
      </c>
      <c r="B95" s="475" t="s">
        <v>692</v>
      </c>
      <c r="C95" s="517" t="s">
        <v>121</v>
      </c>
      <c r="D95" s="416">
        <v>51</v>
      </c>
      <c r="E95" s="529">
        <v>0</v>
      </c>
      <c r="F95" s="411">
        <f>D95*E95</f>
        <v>0</v>
      </c>
    </row>
    <row r="96" spans="1:6" s="405" customFormat="1" ht="12.75" customHeight="1">
      <c r="A96" s="418"/>
      <c r="B96" s="473"/>
      <c r="C96" s="517"/>
      <c r="D96" s="416"/>
      <c r="E96" s="529"/>
      <c r="F96" s="411"/>
    </row>
    <row r="97" spans="1:6" s="405" customFormat="1" ht="30.75" customHeight="1">
      <c r="A97" s="514" t="s">
        <v>173</v>
      </c>
      <c r="B97" s="475" t="s">
        <v>693</v>
      </c>
      <c r="C97" s="517" t="s">
        <v>121</v>
      </c>
      <c r="D97" s="416">
        <v>44</v>
      </c>
      <c r="E97" s="529">
        <v>0</v>
      </c>
      <c r="F97" s="411">
        <f>D97*E97</f>
        <v>0</v>
      </c>
    </row>
    <row r="98" spans="1:6" s="405" customFormat="1" ht="12.75" customHeight="1">
      <c r="A98" s="418"/>
      <c r="B98" s="473"/>
      <c r="C98" s="517"/>
      <c r="D98" s="416"/>
      <c r="E98" s="529"/>
      <c r="F98" s="411"/>
    </row>
    <row r="99" spans="1:6" s="405" customFormat="1" ht="33" customHeight="1">
      <c r="A99" s="514" t="s">
        <v>174</v>
      </c>
      <c r="B99" s="544" t="s">
        <v>694</v>
      </c>
      <c r="C99" s="517" t="s">
        <v>121</v>
      </c>
      <c r="D99" s="416">
        <v>34</v>
      </c>
      <c r="E99" s="529">
        <v>0</v>
      </c>
      <c r="F99" s="411">
        <f>D99*E99</f>
        <v>0</v>
      </c>
    </row>
    <row r="100" spans="1:6" s="405" customFormat="1" ht="12.75" customHeight="1">
      <c r="A100" s="418"/>
      <c r="B100" s="473"/>
      <c r="C100" s="517"/>
      <c r="D100" s="416"/>
      <c r="E100" s="529"/>
      <c r="F100" s="411"/>
    </row>
    <row r="101" spans="1:6" s="405" customFormat="1" ht="30.75" customHeight="1">
      <c r="A101" s="514" t="s">
        <v>175</v>
      </c>
      <c r="B101" s="546" t="s">
        <v>695</v>
      </c>
      <c r="C101" s="517" t="s">
        <v>121</v>
      </c>
      <c r="D101" s="416">
        <v>994</v>
      </c>
      <c r="E101" s="529">
        <v>0</v>
      </c>
      <c r="F101" s="411">
        <f>D101*E101</f>
        <v>0</v>
      </c>
    </row>
    <row r="102" spans="1:6" s="405" customFormat="1" ht="20.25" customHeight="1">
      <c r="A102" s="418"/>
      <c r="B102" s="468"/>
      <c r="C102" s="513"/>
      <c r="D102" s="469"/>
      <c r="E102" s="468"/>
      <c r="F102" s="474"/>
    </row>
    <row r="103" spans="1:6" s="405" customFormat="1">
      <c r="A103" s="512" t="s">
        <v>303</v>
      </c>
      <c r="B103" s="464" t="s">
        <v>176</v>
      </c>
      <c r="C103" s="518"/>
      <c r="D103" s="416"/>
      <c r="E103" s="528"/>
      <c r="F103" s="417">
        <f>SUM(F64:F102)</f>
        <v>0</v>
      </c>
    </row>
    <row r="105" spans="1:6">
      <c r="A105" s="512" t="s">
        <v>676</v>
      </c>
      <c r="B105" s="464" t="s">
        <v>177</v>
      </c>
      <c r="C105" s="518"/>
      <c r="D105" s="416"/>
      <c r="E105" s="528"/>
      <c r="F105" s="436"/>
    </row>
    <row r="107" spans="1:6" ht="39" customHeight="1">
      <c r="A107" s="418" t="s">
        <v>120</v>
      </c>
      <c r="B107" s="475" t="s">
        <v>178</v>
      </c>
      <c r="C107" s="517" t="s">
        <v>672</v>
      </c>
      <c r="D107" s="481">
        <v>12</v>
      </c>
      <c r="E107" s="510">
        <v>0</v>
      </c>
      <c r="F107" s="411">
        <f>D107*E107</f>
        <v>0</v>
      </c>
    </row>
    <row r="108" spans="1:6">
      <c r="D108" s="481"/>
      <c r="E108" s="509"/>
    </row>
    <row r="109" spans="1:6" ht="187.5" customHeight="1">
      <c r="A109" s="406" t="s">
        <v>122</v>
      </c>
      <c r="B109" s="467" t="s">
        <v>179</v>
      </c>
      <c r="C109" s="515" t="s">
        <v>129</v>
      </c>
      <c r="D109" s="481">
        <v>1</v>
      </c>
      <c r="E109" s="510">
        <v>0</v>
      </c>
      <c r="F109" s="411">
        <f>D109*E109</f>
        <v>0</v>
      </c>
    </row>
    <row r="110" spans="1:6">
      <c r="B110" s="414"/>
      <c r="D110" s="481"/>
      <c r="E110" s="509"/>
    </row>
    <row r="111" spans="1:6" ht="132">
      <c r="A111" s="406" t="s">
        <v>123</v>
      </c>
      <c r="B111" s="424" t="s">
        <v>180</v>
      </c>
      <c r="C111" s="517" t="s">
        <v>672</v>
      </c>
      <c r="D111" s="481">
        <v>12</v>
      </c>
      <c r="E111" s="510">
        <v>0</v>
      </c>
      <c r="F111" s="411">
        <f>D111*E111</f>
        <v>0</v>
      </c>
    </row>
    <row r="112" spans="1:6">
      <c r="E112" s="509"/>
    </row>
    <row r="113" spans="1:6" ht="70.5" customHeight="1">
      <c r="A113" s="406" t="s">
        <v>124</v>
      </c>
      <c r="B113" s="477" t="s">
        <v>181</v>
      </c>
      <c r="C113" s="519" t="s">
        <v>673</v>
      </c>
      <c r="D113" s="532">
        <v>1</v>
      </c>
      <c r="E113" s="531">
        <v>0</v>
      </c>
      <c r="F113" s="478">
        <f>D113*E113</f>
        <v>0</v>
      </c>
    </row>
    <row r="114" spans="1:6">
      <c r="E114" s="509"/>
    </row>
    <row r="115" spans="1:6" ht="87" customHeight="1">
      <c r="A115" s="406" t="s">
        <v>125</v>
      </c>
      <c r="B115" s="427" t="s">
        <v>182</v>
      </c>
      <c r="C115" s="519" t="s">
        <v>673</v>
      </c>
      <c r="D115" s="532">
        <v>1</v>
      </c>
      <c r="E115" s="531">
        <v>0</v>
      </c>
      <c r="F115" s="478">
        <f>D115*E115</f>
        <v>0</v>
      </c>
    </row>
    <row r="116" spans="1:6">
      <c r="E116" s="509"/>
    </row>
    <row r="117" spans="1:6" ht="214.5" customHeight="1">
      <c r="A117" s="426" t="s">
        <v>150</v>
      </c>
      <c r="B117" s="427" t="s">
        <v>184</v>
      </c>
      <c r="C117" s="513" t="s">
        <v>129</v>
      </c>
      <c r="D117" s="481">
        <v>1</v>
      </c>
      <c r="E117" s="531">
        <v>0</v>
      </c>
      <c r="F117" s="478">
        <f>D117*E117</f>
        <v>0</v>
      </c>
    </row>
    <row r="118" spans="1:6" ht="73.5" customHeight="1">
      <c r="B118" s="166" t="s">
        <v>183</v>
      </c>
      <c r="D118" s="481"/>
      <c r="E118" s="531"/>
      <c r="F118" s="478"/>
    </row>
    <row r="119" spans="1:6" ht="18.75" customHeight="1">
      <c r="B119" s="479"/>
      <c r="D119" s="481"/>
      <c r="F119" s="478"/>
    </row>
    <row r="120" spans="1:6" ht="47.25" customHeight="1">
      <c r="A120" s="426" t="s">
        <v>152</v>
      </c>
      <c r="B120" s="480" t="s">
        <v>185</v>
      </c>
      <c r="C120" s="513" t="s">
        <v>121</v>
      </c>
      <c r="D120" s="481">
        <v>4</v>
      </c>
      <c r="E120" s="531">
        <v>0</v>
      </c>
      <c r="F120" s="478">
        <f>D120*E120</f>
        <v>0</v>
      </c>
    </row>
    <row r="121" spans="1:6" ht="72">
      <c r="B121" s="166" t="s">
        <v>183</v>
      </c>
    </row>
    <row r="122" spans="1:6">
      <c r="B122" s="479"/>
    </row>
    <row r="123" spans="1:6">
      <c r="A123" s="535" t="s">
        <v>676</v>
      </c>
      <c r="B123" s="413" t="s">
        <v>186</v>
      </c>
      <c r="E123" s="478"/>
      <c r="F123" s="425">
        <f>SUM(F107:F121)</f>
        <v>0</v>
      </c>
    </row>
    <row r="124" spans="1:6">
      <c r="A124" s="412"/>
      <c r="B124" s="413"/>
      <c r="E124" s="478"/>
      <c r="F124" s="425"/>
    </row>
    <row r="125" spans="1:6">
      <c r="A125" s="412"/>
      <c r="B125" s="424"/>
      <c r="D125" s="424"/>
      <c r="E125" s="478"/>
      <c r="F125" s="478"/>
    </row>
    <row r="126" spans="1:6">
      <c r="A126" s="412"/>
      <c r="E126" s="478"/>
    </row>
    <row r="127" spans="1:6">
      <c r="B127" s="413" t="s">
        <v>187</v>
      </c>
    </row>
    <row r="129" spans="1:6">
      <c r="A129" s="540" t="s">
        <v>119</v>
      </c>
      <c r="B129" s="413" t="s">
        <v>127</v>
      </c>
      <c r="F129" s="425">
        <f>F12</f>
        <v>0</v>
      </c>
    </row>
    <row r="130" spans="1:6">
      <c r="A130" s="541" t="s">
        <v>130</v>
      </c>
      <c r="B130" s="449" t="s">
        <v>189</v>
      </c>
      <c r="E130" s="481"/>
      <c r="F130" s="425">
        <f>F28</f>
        <v>0</v>
      </c>
    </row>
    <row r="131" spans="1:6">
      <c r="A131" s="540" t="s">
        <v>132</v>
      </c>
      <c r="B131" s="413" t="s">
        <v>143</v>
      </c>
      <c r="F131" s="482">
        <f>F46</f>
        <v>0</v>
      </c>
    </row>
    <row r="132" spans="1:6">
      <c r="A132" s="541" t="s">
        <v>142</v>
      </c>
      <c r="B132" s="455" t="s">
        <v>155</v>
      </c>
      <c r="F132" s="463">
        <f>F60</f>
        <v>0</v>
      </c>
    </row>
    <row r="133" spans="1:6">
      <c r="A133" s="542" t="s">
        <v>154</v>
      </c>
      <c r="B133" s="464" t="s">
        <v>176</v>
      </c>
      <c r="F133" s="417">
        <f>F103</f>
        <v>0</v>
      </c>
    </row>
    <row r="134" spans="1:6">
      <c r="A134" s="542" t="s">
        <v>162</v>
      </c>
      <c r="B134" s="464" t="s">
        <v>177</v>
      </c>
      <c r="F134" s="417">
        <f>F123</f>
        <v>0</v>
      </c>
    </row>
    <row r="135" spans="1:6">
      <c r="A135" s="412"/>
      <c r="B135" s="413"/>
      <c r="F135" s="425"/>
    </row>
    <row r="136" spans="1:6">
      <c r="B136" s="413" t="s">
        <v>190</v>
      </c>
      <c r="F136" s="425">
        <f>SUM(F129:F135)</f>
        <v>0</v>
      </c>
    </row>
    <row r="137" spans="1:6">
      <c r="B137" s="407" t="s">
        <v>191</v>
      </c>
      <c r="F137" s="413"/>
    </row>
  </sheetData>
  <mergeCells count="1">
    <mergeCell ref="A1:F1"/>
  </mergeCells>
  <pageMargins left="0.70833333333333304" right="0.70833333333333304" top="0.74791666666666701" bottom="0.74861111111111101" header="0.51180555555555496" footer="0.31527777777777799"/>
  <pageSetup paperSize="9" scale="58" firstPageNumber="0" orientation="portrait" useFirstPageNumber="1" horizontalDpi="300" verticalDpi="300" r:id="rId1"/>
  <headerFooter>
    <oddFooter>&amp;LDokumentacija glavnog projekta/Uređenje zelene površineispod šetnice Boninovo/naručitelj. Dubrovačko-neretvanska županija, studeni 2023</oddFooter>
  </headerFooter>
  <rowBreaks count="7" manualBreakCount="7">
    <brk id="13" max="5" man="1"/>
    <brk id="29" max="5" man="1"/>
    <brk id="46" max="16383" man="1"/>
    <brk id="61" max="16383" man="1"/>
    <brk id="104" max="5" man="1"/>
    <brk id="116" max="16383" man="1"/>
    <brk id="13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2"/>
  <sheetViews>
    <sheetView view="pageBreakPreview" topLeftCell="A61" zoomScale="91" zoomScaleNormal="91" zoomScalePageLayoutView="110" workbookViewId="0">
      <selection activeCell="E67" sqref="E67"/>
    </sheetView>
  </sheetViews>
  <sheetFormatPr defaultColWidth="9" defaultRowHeight="15"/>
  <cols>
    <col min="1" max="1" width="5.85546875" customWidth="1"/>
    <col min="2" max="2" width="47.7109375" customWidth="1"/>
    <col min="3" max="5" width="8.5703125" customWidth="1"/>
    <col min="6" max="6" width="10.140625" customWidth="1"/>
    <col min="7" max="1025" width="8.5703125" customWidth="1"/>
  </cols>
  <sheetData>
    <row r="1" spans="1:6" ht="16.5">
      <c r="A1" s="353" t="s">
        <v>192</v>
      </c>
      <c r="B1" s="353" t="s">
        <v>193</v>
      </c>
      <c r="C1" s="354" t="s">
        <v>194</v>
      </c>
      <c r="D1" s="355" t="s">
        <v>195</v>
      </c>
      <c r="E1" s="355" t="s">
        <v>196</v>
      </c>
      <c r="F1" s="353" t="s">
        <v>197</v>
      </c>
    </row>
    <row r="2" spans="1:6" ht="16.5">
      <c r="A2" s="356"/>
      <c r="B2" s="356"/>
      <c r="C2" s="357"/>
      <c r="D2" s="358"/>
      <c r="E2" s="358"/>
      <c r="F2" s="356"/>
    </row>
    <row r="3" spans="1:6" ht="165" customHeight="1">
      <c r="A3" s="359"/>
      <c r="B3" s="360" t="s">
        <v>198</v>
      </c>
      <c r="C3" s="357"/>
      <c r="D3" s="358"/>
      <c r="E3" s="358"/>
      <c r="F3" s="356"/>
    </row>
    <row r="4" spans="1:6" ht="16.5">
      <c r="A4" s="361" t="s">
        <v>120</v>
      </c>
      <c r="B4" s="362" t="s">
        <v>199</v>
      </c>
      <c r="C4" s="357"/>
      <c r="D4" s="358"/>
      <c r="E4" s="358"/>
      <c r="F4" s="356"/>
    </row>
    <row r="5" spans="1:6" ht="84.75" customHeight="1">
      <c r="A5" s="363"/>
      <c r="B5" s="364" t="s">
        <v>200</v>
      </c>
      <c r="C5" s="365" t="s">
        <v>201</v>
      </c>
      <c r="D5" s="366">
        <v>1</v>
      </c>
      <c r="E5" s="367">
        <v>0</v>
      </c>
      <c r="F5" s="368">
        <f>D5*E5</f>
        <v>0</v>
      </c>
    </row>
    <row r="6" spans="1:6" ht="16.5">
      <c r="A6" s="359" t="s">
        <v>122</v>
      </c>
      <c r="B6" s="362" t="s">
        <v>202</v>
      </c>
      <c r="C6" s="365"/>
      <c r="D6" s="366"/>
      <c r="E6" s="367"/>
      <c r="F6" s="368"/>
    </row>
    <row r="7" spans="1:6" ht="36" customHeight="1">
      <c r="A7" s="363"/>
      <c r="B7" s="364" t="s">
        <v>203</v>
      </c>
      <c r="C7" s="365" t="s">
        <v>121</v>
      </c>
      <c r="D7" s="366">
        <v>2</v>
      </c>
      <c r="E7" s="367">
        <v>0</v>
      </c>
      <c r="F7" s="368">
        <f>D7*E7</f>
        <v>0</v>
      </c>
    </row>
    <row r="8" spans="1:6" ht="19.5" customHeight="1">
      <c r="A8" s="359" t="s">
        <v>123</v>
      </c>
      <c r="B8" s="369" t="s">
        <v>204</v>
      </c>
      <c r="C8" s="365"/>
      <c r="D8" s="366"/>
      <c r="E8" s="367"/>
      <c r="F8" s="368"/>
    </row>
    <row r="9" spans="1:6" ht="74.25" customHeight="1">
      <c r="A9" s="363"/>
      <c r="B9" s="364" t="s">
        <v>205</v>
      </c>
      <c r="C9" s="365" t="s">
        <v>206</v>
      </c>
      <c r="D9" s="366">
        <v>251</v>
      </c>
      <c r="E9" s="367">
        <v>0</v>
      </c>
      <c r="F9" s="368">
        <f>D9*E9</f>
        <v>0</v>
      </c>
    </row>
    <row r="10" spans="1:6" ht="21.75" customHeight="1">
      <c r="A10" s="361" t="s">
        <v>124</v>
      </c>
      <c r="B10" s="362" t="s">
        <v>207</v>
      </c>
      <c r="C10" s="365"/>
      <c r="D10" s="366"/>
      <c r="E10" s="367"/>
      <c r="F10" s="368"/>
    </row>
    <row r="11" spans="1:6" ht="189.75" customHeight="1">
      <c r="A11" s="363"/>
      <c r="B11" s="364" t="s">
        <v>208</v>
      </c>
      <c r="C11" s="365" t="s">
        <v>209</v>
      </c>
      <c r="D11" s="533">
        <v>12</v>
      </c>
      <c r="E11" s="367">
        <v>0</v>
      </c>
      <c r="F11" s="368">
        <f>D11*E11</f>
        <v>0</v>
      </c>
    </row>
    <row r="12" spans="1:6" ht="36" customHeight="1">
      <c r="A12" s="359" t="s">
        <v>125</v>
      </c>
      <c r="B12" s="362" t="s">
        <v>210</v>
      </c>
      <c r="C12" s="365"/>
      <c r="D12" s="366"/>
      <c r="E12" s="367"/>
      <c r="F12" s="368"/>
    </row>
    <row r="13" spans="1:6" ht="36.75" customHeight="1">
      <c r="A13" s="363"/>
      <c r="B13" s="370" t="s">
        <v>211</v>
      </c>
      <c r="C13" s="365" t="s">
        <v>209</v>
      </c>
      <c r="D13" s="533">
        <v>12</v>
      </c>
      <c r="E13" s="367">
        <v>0</v>
      </c>
      <c r="F13" s="368">
        <f>D13*E13</f>
        <v>0</v>
      </c>
    </row>
    <row r="14" spans="1:6" ht="18.75" customHeight="1">
      <c r="A14" s="359" t="s">
        <v>150</v>
      </c>
      <c r="B14" s="362" t="s">
        <v>212</v>
      </c>
      <c r="C14" s="365"/>
      <c r="D14" s="366"/>
      <c r="E14" s="367"/>
      <c r="F14" s="368"/>
    </row>
    <row r="15" spans="1:6" ht="129.75" customHeight="1">
      <c r="A15" s="363"/>
      <c r="B15" s="364" t="s">
        <v>213</v>
      </c>
      <c r="C15" s="365" t="s">
        <v>209</v>
      </c>
      <c r="D15" s="366">
        <v>1.5</v>
      </c>
      <c r="E15" s="367">
        <v>0</v>
      </c>
      <c r="F15" s="368">
        <f>D15*E15</f>
        <v>0</v>
      </c>
    </row>
    <row r="16" spans="1:6" ht="19.5" customHeight="1">
      <c r="A16" s="359" t="s">
        <v>152</v>
      </c>
      <c r="B16" s="362" t="s">
        <v>214</v>
      </c>
      <c r="C16" s="365"/>
      <c r="D16" s="366"/>
      <c r="E16" s="367"/>
      <c r="F16" s="368"/>
    </row>
    <row r="17" spans="1:6" ht="151.5" customHeight="1">
      <c r="A17" s="371"/>
      <c r="B17" s="370" t="s">
        <v>215</v>
      </c>
      <c r="C17" s="372"/>
      <c r="D17" s="373"/>
      <c r="E17" s="374"/>
      <c r="F17" s="375"/>
    </row>
    <row r="18" spans="1:6" ht="30" customHeight="1">
      <c r="A18" s="376"/>
      <c r="B18" s="370" t="s">
        <v>216</v>
      </c>
      <c r="C18" s="365" t="s">
        <v>206</v>
      </c>
      <c r="D18" s="366">
        <v>251</v>
      </c>
      <c r="E18" s="367">
        <v>0</v>
      </c>
      <c r="F18" s="368">
        <f>D18*E18</f>
        <v>0</v>
      </c>
    </row>
    <row r="19" spans="1:6" ht="92.25" customHeight="1">
      <c r="A19" s="371"/>
      <c r="B19" s="370" t="s">
        <v>183</v>
      </c>
      <c r="C19" s="372"/>
      <c r="D19" s="373"/>
      <c r="E19" s="377"/>
      <c r="F19" s="375"/>
    </row>
    <row r="20" spans="1:6" ht="18" customHeight="1">
      <c r="A20" s="371"/>
      <c r="B20" s="370"/>
      <c r="C20" s="372"/>
      <c r="D20" s="373"/>
      <c r="E20" s="374"/>
      <c r="F20" s="375"/>
    </row>
    <row r="21" spans="1:6" ht="22.5" customHeight="1">
      <c r="A21" s="359" t="s">
        <v>164</v>
      </c>
      <c r="B21" s="362" t="s">
        <v>217</v>
      </c>
      <c r="C21" s="372"/>
      <c r="D21" s="378"/>
      <c r="E21" s="367"/>
      <c r="F21" s="375"/>
    </row>
    <row r="22" spans="1:6" ht="90.75" customHeight="1">
      <c r="A22" s="376"/>
      <c r="B22" s="370" t="s">
        <v>218</v>
      </c>
      <c r="C22" s="372"/>
      <c r="D22" s="379"/>
      <c r="E22" s="380"/>
      <c r="F22" s="375"/>
    </row>
    <row r="23" spans="1:6" ht="48" customHeight="1">
      <c r="A23" s="376"/>
      <c r="B23" s="370" t="s">
        <v>219</v>
      </c>
      <c r="C23" s="365" t="s">
        <v>121</v>
      </c>
      <c r="D23" s="366">
        <v>3</v>
      </c>
      <c r="E23" s="367">
        <v>0</v>
      </c>
      <c r="F23" s="368">
        <f>D23*E23</f>
        <v>0</v>
      </c>
    </row>
    <row r="24" spans="1:6" ht="92.25" customHeight="1">
      <c r="A24" s="371"/>
      <c r="B24" s="370" t="s">
        <v>183</v>
      </c>
      <c r="C24" s="372"/>
      <c r="D24" s="373"/>
      <c r="E24" s="381"/>
      <c r="F24" s="375"/>
    </row>
    <row r="25" spans="1:6" ht="25.5" customHeight="1">
      <c r="A25" s="371"/>
      <c r="B25" s="370"/>
      <c r="C25" s="372"/>
      <c r="D25" s="373"/>
      <c r="E25" s="367"/>
      <c r="F25" s="375"/>
    </row>
    <row r="26" spans="1:6" ht="25.5" customHeight="1">
      <c r="A26" s="359" t="s">
        <v>165</v>
      </c>
      <c r="B26" s="362" t="s">
        <v>220</v>
      </c>
      <c r="C26" s="382"/>
      <c r="D26" s="383"/>
      <c r="E26" s="384"/>
      <c r="F26" s="385"/>
    </row>
    <row r="27" spans="1:6" ht="99" customHeight="1">
      <c r="A27" s="376"/>
      <c r="B27" s="370" t="s">
        <v>221</v>
      </c>
      <c r="C27" s="365" t="s">
        <v>121</v>
      </c>
      <c r="D27" s="366">
        <v>2</v>
      </c>
      <c r="E27" s="367">
        <v>0</v>
      </c>
      <c r="F27" s="368">
        <f>D27*E27</f>
        <v>0</v>
      </c>
    </row>
    <row r="28" spans="1:6" ht="92.25" customHeight="1">
      <c r="A28" s="371"/>
      <c r="B28" s="370" t="s">
        <v>183</v>
      </c>
      <c r="C28" s="372"/>
      <c r="D28" s="373"/>
      <c r="E28" s="386"/>
      <c r="F28" s="375"/>
    </row>
    <row r="29" spans="1:6" ht="18" customHeight="1">
      <c r="A29" s="371"/>
      <c r="B29" s="370"/>
      <c r="C29" s="372"/>
      <c r="D29" s="373"/>
      <c r="E29" s="367"/>
      <c r="F29" s="375"/>
    </row>
    <row r="30" spans="1:6" ht="44.25" customHeight="1">
      <c r="A30" s="359" t="s">
        <v>166</v>
      </c>
      <c r="B30" s="362" t="s">
        <v>222</v>
      </c>
      <c r="C30" s="382"/>
      <c r="D30" s="387"/>
      <c r="E30" s="384"/>
      <c r="F30" s="385"/>
    </row>
    <row r="31" spans="1:6" ht="142.5" customHeight="1">
      <c r="A31" s="376"/>
      <c r="B31" s="370" t="s">
        <v>223</v>
      </c>
      <c r="C31" s="365" t="s">
        <v>121</v>
      </c>
      <c r="D31" s="366">
        <v>49</v>
      </c>
      <c r="E31" s="367">
        <v>0</v>
      </c>
      <c r="F31" s="368">
        <f>D31*E31</f>
        <v>0</v>
      </c>
    </row>
    <row r="32" spans="1:6" ht="92.25" customHeight="1">
      <c r="A32" s="371"/>
      <c r="B32" s="370" t="s">
        <v>183</v>
      </c>
      <c r="C32" s="372"/>
      <c r="D32" s="373"/>
      <c r="E32" s="384"/>
      <c r="F32" s="375"/>
    </row>
    <row r="33" spans="1:6" ht="18" customHeight="1">
      <c r="A33" s="371"/>
      <c r="B33" s="370"/>
      <c r="C33" s="372"/>
      <c r="D33" s="373"/>
      <c r="E33" s="367"/>
      <c r="F33" s="375"/>
    </row>
    <row r="34" spans="1:6" ht="18" customHeight="1">
      <c r="A34" s="371"/>
      <c r="B34" s="370"/>
      <c r="C34" s="372"/>
      <c r="D34" s="373"/>
      <c r="E34" s="384"/>
      <c r="F34" s="375"/>
    </row>
    <row r="35" spans="1:6" ht="30.75" customHeight="1">
      <c r="A35" s="359" t="s">
        <v>167</v>
      </c>
      <c r="B35" s="362" t="s">
        <v>224</v>
      </c>
      <c r="C35" s="388"/>
      <c r="D35" s="389"/>
      <c r="E35" s="367"/>
      <c r="F35" s="385"/>
    </row>
    <row r="36" spans="1:6" ht="166.5" customHeight="1">
      <c r="A36" s="390"/>
      <c r="B36" s="370" t="s">
        <v>225</v>
      </c>
      <c r="C36" s="365" t="s">
        <v>206</v>
      </c>
      <c r="D36" s="533">
        <v>1654</v>
      </c>
      <c r="E36" s="367">
        <v>0</v>
      </c>
      <c r="F36" s="368">
        <f>D36*E36</f>
        <v>0</v>
      </c>
    </row>
    <row r="37" spans="1:6" ht="92.25" customHeight="1">
      <c r="A37" s="371"/>
      <c r="B37" s="370" t="s">
        <v>183</v>
      </c>
      <c r="C37" s="372"/>
      <c r="D37" s="373"/>
      <c r="E37" s="384"/>
      <c r="F37" s="375"/>
    </row>
    <row r="38" spans="1:6" ht="18" customHeight="1">
      <c r="A38" s="371"/>
      <c r="B38" s="370"/>
      <c r="C38" s="372"/>
      <c r="D38" s="373"/>
      <c r="E38" s="367"/>
      <c r="F38" s="375"/>
    </row>
    <row r="39" spans="1:6" ht="26.25" customHeight="1">
      <c r="A39" s="359" t="s">
        <v>168</v>
      </c>
      <c r="B39" s="362" t="s">
        <v>226</v>
      </c>
      <c r="C39" s="391"/>
      <c r="D39" s="392"/>
      <c r="E39" s="384"/>
      <c r="F39" s="385"/>
    </row>
    <row r="40" spans="1:6" ht="99" customHeight="1">
      <c r="A40" s="390"/>
      <c r="B40" s="370" t="s">
        <v>227</v>
      </c>
      <c r="C40" s="365" t="s">
        <v>121</v>
      </c>
      <c r="D40" s="533">
        <v>827</v>
      </c>
      <c r="E40" s="367">
        <v>0</v>
      </c>
      <c r="F40" s="368">
        <f>D40*E40</f>
        <v>0</v>
      </c>
    </row>
    <row r="41" spans="1:6" ht="92.25" customHeight="1">
      <c r="A41" s="371"/>
      <c r="B41" s="370" t="s">
        <v>183</v>
      </c>
      <c r="C41" s="372"/>
      <c r="D41" s="373"/>
      <c r="E41" s="384"/>
      <c r="F41" s="375"/>
    </row>
    <row r="42" spans="1:6" ht="18" customHeight="1">
      <c r="A42" s="371"/>
      <c r="B42" s="370"/>
      <c r="C42" s="372"/>
      <c r="D42" s="373"/>
      <c r="E42" s="367"/>
      <c r="F42" s="375"/>
    </row>
    <row r="43" spans="1:6" ht="16.5">
      <c r="A43" s="359" t="s">
        <v>169</v>
      </c>
      <c r="B43" s="362" t="s">
        <v>228</v>
      </c>
      <c r="C43" s="391"/>
      <c r="D43" s="392"/>
      <c r="E43" s="384"/>
      <c r="F43" s="385"/>
    </row>
    <row r="44" spans="1:6" ht="117.75" customHeight="1">
      <c r="A44" s="393" t="s">
        <v>229</v>
      </c>
      <c r="B44" s="394" t="s">
        <v>230</v>
      </c>
      <c r="C44" s="365" t="s">
        <v>121</v>
      </c>
      <c r="D44" s="366">
        <v>1</v>
      </c>
      <c r="E44" s="367">
        <v>0</v>
      </c>
      <c r="F44" s="368">
        <f>D44*E44</f>
        <v>0</v>
      </c>
    </row>
    <row r="45" spans="1:6" ht="143.25" customHeight="1">
      <c r="A45" s="393" t="s">
        <v>231</v>
      </c>
      <c r="B45" s="394" t="s">
        <v>232</v>
      </c>
      <c r="C45" s="365" t="s">
        <v>121</v>
      </c>
      <c r="D45" s="366">
        <v>1</v>
      </c>
      <c r="E45" s="534">
        <v>0</v>
      </c>
      <c r="F45" s="368">
        <f>D45*E45</f>
        <v>0</v>
      </c>
    </row>
    <row r="46" spans="1:6" ht="92.25" customHeight="1">
      <c r="A46" s="371"/>
      <c r="B46" s="370" t="s">
        <v>183</v>
      </c>
      <c r="C46" s="372"/>
      <c r="D46" s="373"/>
      <c r="E46" s="384"/>
      <c r="F46" s="375"/>
    </row>
    <row r="47" spans="1:6" ht="18" customHeight="1">
      <c r="A47" s="371"/>
      <c r="B47" s="370"/>
      <c r="C47" s="372"/>
      <c r="D47" s="373"/>
      <c r="E47" s="367"/>
      <c r="F47" s="375"/>
    </row>
    <row r="48" spans="1:6" ht="16.5">
      <c r="A48" s="359" t="s">
        <v>170</v>
      </c>
      <c r="B48" s="362" t="s">
        <v>233</v>
      </c>
      <c r="C48" s="391"/>
      <c r="D48" s="392"/>
      <c r="E48" s="384"/>
      <c r="F48" s="385"/>
    </row>
    <row r="49" spans="1:6" ht="43.5" customHeight="1">
      <c r="A49" s="390"/>
      <c r="B49" s="395" t="s">
        <v>234</v>
      </c>
      <c r="C49" s="365" t="s">
        <v>206</v>
      </c>
      <c r="D49" s="366">
        <v>45</v>
      </c>
      <c r="E49" s="367">
        <v>0</v>
      </c>
      <c r="F49" s="368">
        <f>D49*E49</f>
        <v>0</v>
      </c>
    </row>
    <row r="50" spans="1:6" ht="92.25" customHeight="1">
      <c r="A50" s="371"/>
      <c r="B50" s="370" t="s">
        <v>183</v>
      </c>
      <c r="C50" s="372"/>
      <c r="D50" s="373"/>
      <c r="E50" s="384"/>
      <c r="F50" s="375"/>
    </row>
    <row r="51" spans="1:6" ht="30.75" customHeight="1">
      <c r="A51" s="371"/>
      <c r="B51" s="370"/>
      <c r="C51" s="372"/>
      <c r="D51" s="373"/>
      <c r="E51" s="367"/>
      <c r="F51" s="375"/>
    </row>
    <row r="52" spans="1:6" ht="27.75" customHeight="1">
      <c r="A52" s="359" t="s">
        <v>171</v>
      </c>
      <c r="B52" s="362" t="s">
        <v>235</v>
      </c>
      <c r="C52" s="391"/>
      <c r="D52" s="392"/>
      <c r="E52" s="392"/>
      <c r="F52" s="385"/>
    </row>
    <row r="53" spans="1:6" ht="120" customHeight="1">
      <c r="A53" s="390"/>
      <c r="B53" s="370" t="s">
        <v>236</v>
      </c>
      <c r="C53" s="365" t="s">
        <v>121</v>
      </c>
      <c r="D53" s="366">
        <v>8</v>
      </c>
      <c r="E53" s="366">
        <v>0</v>
      </c>
      <c r="F53" s="368">
        <f>D53*E53</f>
        <v>0</v>
      </c>
    </row>
    <row r="54" spans="1:6" ht="92.25" customHeight="1">
      <c r="A54" s="371"/>
      <c r="B54" s="370" t="s">
        <v>183</v>
      </c>
      <c r="C54" s="372"/>
      <c r="D54" s="373"/>
      <c r="E54" s="373"/>
      <c r="F54" s="375"/>
    </row>
    <row r="55" spans="1:6" ht="18" customHeight="1">
      <c r="A55" s="371"/>
      <c r="B55" s="370"/>
      <c r="C55" s="372"/>
      <c r="D55" s="373"/>
      <c r="E55" s="373"/>
      <c r="F55" s="375"/>
    </row>
    <row r="56" spans="1:6" ht="30" customHeight="1">
      <c r="A56" s="359" t="s">
        <v>172</v>
      </c>
      <c r="B56" s="362" t="s">
        <v>237</v>
      </c>
      <c r="C56" s="391"/>
      <c r="D56" s="392"/>
      <c r="E56" s="392"/>
      <c r="F56" s="385"/>
    </row>
    <row r="57" spans="1:6" ht="147" customHeight="1">
      <c r="A57" s="390"/>
      <c r="B57" s="370" t="s">
        <v>238</v>
      </c>
      <c r="C57" s="365" t="s">
        <v>121</v>
      </c>
      <c r="D57" s="366">
        <v>8</v>
      </c>
      <c r="E57" s="366">
        <v>0</v>
      </c>
      <c r="F57" s="368">
        <f>D57*E57</f>
        <v>0</v>
      </c>
    </row>
    <row r="58" spans="1:6" ht="21.75" customHeight="1">
      <c r="A58" s="390"/>
      <c r="B58" s="370" t="s">
        <v>239</v>
      </c>
      <c r="C58" s="392"/>
      <c r="D58" s="392"/>
      <c r="E58" s="392"/>
      <c r="F58" s="385"/>
    </row>
    <row r="59" spans="1:6" ht="92.25" customHeight="1">
      <c r="A59" s="371"/>
      <c r="B59" s="370" t="s">
        <v>183</v>
      </c>
      <c r="C59" s="372"/>
      <c r="D59" s="373"/>
      <c r="E59" s="373"/>
      <c r="F59" s="375"/>
    </row>
    <row r="60" spans="1:6" ht="18" customHeight="1">
      <c r="A60" s="371"/>
      <c r="B60" s="370"/>
      <c r="C60" s="372"/>
      <c r="D60" s="373"/>
      <c r="E60" s="373"/>
      <c r="F60" s="375"/>
    </row>
    <row r="61" spans="1:6" ht="16.5">
      <c r="A61" s="359" t="s">
        <v>173</v>
      </c>
      <c r="B61" s="362" t="s">
        <v>240</v>
      </c>
      <c r="C61" s="392"/>
      <c r="D61" s="392"/>
      <c r="E61" s="392"/>
      <c r="F61" s="385"/>
    </row>
    <row r="62" spans="1:6" ht="98.25" customHeight="1">
      <c r="A62" s="390"/>
      <c r="B62" s="394" t="s">
        <v>241</v>
      </c>
      <c r="C62" s="365" t="s">
        <v>121</v>
      </c>
      <c r="D62" s="366">
        <v>2</v>
      </c>
      <c r="E62" s="366">
        <v>0</v>
      </c>
      <c r="F62" s="368">
        <f>D62*E62</f>
        <v>0</v>
      </c>
    </row>
    <row r="63" spans="1:6" ht="99">
      <c r="A63" s="359"/>
      <c r="B63" s="362" t="s">
        <v>183</v>
      </c>
      <c r="C63" s="392"/>
      <c r="D63" s="392"/>
      <c r="E63" s="392"/>
      <c r="F63" s="385"/>
    </row>
    <row r="64" spans="1:6" ht="17.25" customHeight="1">
      <c r="A64" s="390"/>
      <c r="B64" s="396"/>
      <c r="C64" s="365"/>
      <c r="D64" s="366"/>
      <c r="E64" s="366"/>
      <c r="F64" s="368"/>
    </row>
    <row r="65" spans="1:6" ht="16.5">
      <c r="A65" s="359" t="s">
        <v>174</v>
      </c>
      <c r="B65" s="362" t="s">
        <v>242</v>
      </c>
      <c r="C65" s="392"/>
      <c r="D65" s="392"/>
      <c r="E65" s="392"/>
      <c r="F65" s="385"/>
    </row>
    <row r="66" spans="1:6" ht="39" customHeight="1">
      <c r="A66" s="390"/>
      <c r="B66" s="397" t="s">
        <v>243</v>
      </c>
      <c r="C66" s="365" t="s">
        <v>121</v>
      </c>
      <c r="D66" s="366">
        <v>1</v>
      </c>
      <c r="E66" s="366">
        <v>0</v>
      </c>
      <c r="F66" s="368">
        <f>D66*E66</f>
        <v>0</v>
      </c>
    </row>
    <row r="67" spans="1:6" ht="99">
      <c r="A67" s="359"/>
      <c r="B67" s="362" t="s">
        <v>183</v>
      </c>
      <c r="C67" s="392"/>
      <c r="D67" s="392"/>
      <c r="E67" s="392"/>
      <c r="F67" s="385"/>
    </row>
    <row r="68" spans="1:6" ht="20.25" customHeight="1">
      <c r="A68" s="390"/>
      <c r="B68" s="396"/>
      <c r="C68" s="365"/>
      <c r="D68" s="366"/>
      <c r="E68" s="366"/>
      <c r="F68" s="368"/>
    </row>
    <row r="69" spans="1:6" ht="16.5">
      <c r="A69" s="390"/>
      <c r="B69" s="398"/>
      <c r="C69" s="392"/>
      <c r="D69" s="392"/>
      <c r="E69" s="399" t="s">
        <v>244</v>
      </c>
      <c r="F69" s="385">
        <f>SUM(F5:F66)</f>
        <v>0</v>
      </c>
    </row>
    <row r="70" spans="1:6" ht="16.5">
      <c r="A70" s="390"/>
      <c r="B70" s="398"/>
      <c r="C70" s="392"/>
      <c r="D70" s="392"/>
      <c r="E70" s="399" t="s">
        <v>245</v>
      </c>
      <c r="F70" s="385">
        <f>F69*25%</f>
        <v>0</v>
      </c>
    </row>
    <row r="71" spans="1:6" ht="16.5">
      <c r="A71" s="390"/>
      <c r="B71" s="398"/>
      <c r="C71" s="392"/>
      <c r="D71" s="392"/>
      <c r="E71" s="399" t="s">
        <v>246</v>
      </c>
      <c r="F71" s="385">
        <f>SUM(F69:F70)</f>
        <v>0</v>
      </c>
    </row>
    <row r="72" spans="1:6" ht="16.5">
      <c r="A72" s="400"/>
      <c r="B72" s="401"/>
      <c r="C72" s="402"/>
      <c r="D72" s="402"/>
      <c r="E72" s="402"/>
      <c r="F72" s="402"/>
    </row>
  </sheetData>
  <pageMargins left="0.7" right="0.7" top="0.75" bottom="0.75" header="0.51180555555555496" footer="0.51180555555555496"/>
  <pageSetup paperSize="9" scale="95" firstPageNumber="0" orientation="portrait" useFirstPageNumber="1" horizontalDpi="300" verticalDpi="300" r:id="rId1"/>
  <rowBreaks count="5" manualBreakCount="5">
    <brk id="13" max="16383" man="1"/>
    <brk id="25" max="16383" man="1"/>
    <brk id="42" max="16383" man="1"/>
    <brk id="51" max="16383" man="1"/>
    <brk id="6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61"/>
  <sheetViews>
    <sheetView view="pageBreakPreview" topLeftCell="A58" zoomScaleNormal="100" workbookViewId="0">
      <selection activeCell="F85" sqref="F85"/>
    </sheetView>
  </sheetViews>
  <sheetFormatPr defaultColWidth="9" defaultRowHeight="15"/>
  <cols>
    <col min="1" max="1" width="4.5703125" style="291" customWidth="1"/>
    <col min="2" max="2" width="34.85546875" style="292" customWidth="1"/>
    <col min="3" max="3" width="8.28515625" style="292" customWidth="1"/>
    <col min="4" max="4" width="7.140625" style="293" customWidth="1"/>
    <col min="5" max="5" width="5" style="294" customWidth="1"/>
    <col min="6" max="6" width="8.140625" style="294" customWidth="1"/>
    <col min="7" max="7" width="7.5703125" style="295" customWidth="1"/>
    <col min="8" max="8" width="15" style="292" customWidth="1"/>
    <col min="9" max="1025" width="8.5703125" customWidth="1"/>
  </cols>
  <sheetData>
    <row r="1" spans="1:8" ht="23.25">
      <c r="A1" s="554"/>
      <c r="B1" s="554"/>
      <c r="C1" s="554"/>
      <c r="D1" s="554"/>
      <c r="E1" s="554"/>
      <c r="F1" s="554"/>
      <c r="G1" s="554"/>
      <c r="H1" s="297"/>
    </row>
    <row r="2" spans="1:8" ht="23.25">
      <c r="A2" s="296"/>
      <c r="B2" s="298" t="s">
        <v>247</v>
      </c>
      <c r="C2" s="296"/>
      <c r="D2" s="296"/>
      <c r="E2" s="296"/>
      <c r="F2" s="296"/>
      <c r="G2" s="296"/>
      <c r="H2" s="297"/>
    </row>
    <row r="3" spans="1:8" ht="23.25">
      <c r="A3" s="296"/>
      <c r="B3" s="298" t="s">
        <v>248</v>
      </c>
      <c r="C3" s="296"/>
      <c r="D3" s="296"/>
      <c r="E3" s="296"/>
      <c r="F3" s="296"/>
      <c r="G3" s="296"/>
      <c r="H3" s="297"/>
    </row>
    <row r="4" spans="1:8" ht="23.25">
      <c r="A4" s="296"/>
      <c r="B4" s="296"/>
      <c r="C4" s="296"/>
      <c r="D4" s="296"/>
      <c r="E4" s="296"/>
      <c r="F4" s="296"/>
      <c r="G4" s="296"/>
      <c r="H4" s="297"/>
    </row>
    <row r="5" spans="1:8" ht="23.25">
      <c r="A5" s="296"/>
      <c r="B5" s="296"/>
      <c r="C5" s="296"/>
      <c r="D5" s="296"/>
      <c r="E5" s="296"/>
      <c r="F5" s="296"/>
      <c r="G5" s="296"/>
      <c r="H5" s="297"/>
    </row>
    <row r="6" spans="1:8" ht="23.25">
      <c r="A6" s="296"/>
      <c r="B6" s="296"/>
      <c r="C6" s="296"/>
      <c r="D6" s="296"/>
      <c r="E6" s="296"/>
      <c r="F6" s="296"/>
      <c r="G6" s="296"/>
      <c r="H6" s="297"/>
    </row>
    <row r="7" spans="1:8" ht="23.25">
      <c r="A7" s="296"/>
      <c r="B7" s="296"/>
      <c r="C7" s="296"/>
      <c r="D7" s="296"/>
      <c r="E7" s="296"/>
      <c r="F7" s="296"/>
      <c r="G7" s="296"/>
      <c r="H7" s="297"/>
    </row>
    <row r="8" spans="1:8" ht="23.25">
      <c r="A8" s="296"/>
      <c r="B8" s="296"/>
      <c r="C8" s="296"/>
      <c r="D8" s="296"/>
      <c r="E8" s="296"/>
      <c r="F8" s="296"/>
      <c r="G8" s="296"/>
      <c r="H8" s="297"/>
    </row>
    <row r="9" spans="1:8" ht="23.25">
      <c r="A9" s="296"/>
      <c r="B9" s="296"/>
      <c r="C9" s="296"/>
      <c r="D9" s="296"/>
      <c r="E9" s="296"/>
      <c r="F9" s="296"/>
      <c r="G9" s="296"/>
      <c r="H9" s="297"/>
    </row>
    <row r="10" spans="1:8" ht="23.25">
      <c r="A10" s="296"/>
      <c r="B10" s="296"/>
      <c r="C10" s="296"/>
      <c r="D10" s="296"/>
      <c r="E10" s="296"/>
      <c r="F10" s="296"/>
      <c r="G10" s="296"/>
      <c r="H10" s="297"/>
    </row>
    <row r="11" spans="1:8" ht="18">
      <c r="A11" s="555" t="s">
        <v>249</v>
      </c>
      <c r="B11" s="555"/>
      <c r="C11" s="555"/>
      <c r="D11" s="555"/>
      <c r="E11" s="555"/>
      <c r="F11" s="555"/>
      <c r="G11" s="555"/>
      <c r="H11" s="555"/>
    </row>
    <row r="12" spans="1:8" ht="18">
      <c r="A12" s="299"/>
      <c r="B12" s="555"/>
      <c r="C12" s="555"/>
      <c r="D12" s="555"/>
      <c r="E12" s="555"/>
      <c r="F12" s="555"/>
      <c r="G12" s="555"/>
      <c r="H12" s="300"/>
    </row>
    <row r="13" spans="1:8" ht="23.25">
      <c r="A13" s="296"/>
      <c r="B13" s="555"/>
      <c r="C13" s="555"/>
      <c r="D13" s="555"/>
      <c r="E13" s="555"/>
      <c r="F13" s="555"/>
      <c r="G13" s="555"/>
      <c r="H13" s="297"/>
    </row>
    <row r="14" spans="1:8" ht="23.25">
      <c r="A14" s="296"/>
      <c r="B14" s="296"/>
      <c r="C14" s="296"/>
      <c r="D14" s="296"/>
      <c r="E14" s="296"/>
      <c r="F14" s="296"/>
      <c r="G14" s="296"/>
      <c r="H14" s="297"/>
    </row>
    <row r="15" spans="1:8" ht="23.25">
      <c r="A15" s="296"/>
      <c r="B15" s="296"/>
      <c r="C15" s="296"/>
      <c r="D15" s="296"/>
      <c r="E15" s="296"/>
      <c r="F15" s="296"/>
      <c r="G15" s="296"/>
      <c r="H15" s="297"/>
    </row>
    <row r="16" spans="1:8" ht="23.25">
      <c r="A16" s="296"/>
      <c r="B16" s="296"/>
      <c r="C16" s="296"/>
      <c r="D16" s="296"/>
      <c r="E16" s="296"/>
      <c r="F16" s="296"/>
      <c r="G16" s="296"/>
      <c r="H16" s="297"/>
    </row>
    <row r="17" spans="1:8" ht="23.25">
      <c r="A17" s="296"/>
      <c r="B17" s="296"/>
      <c r="C17" s="296"/>
      <c r="D17" s="296"/>
      <c r="E17" s="296"/>
      <c r="F17" s="296"/>
      <c r="G17" s="296"/>
      <c r="H17" s="297"/>
    </row>
    <row r="18" spans="1:8" ht="23.25">
      <c r="A18" s="296"/>
      <c r="B18" s="296"/>
      <c r="C18" s="296"/>
      <c r="D18" s="296"/>
      <c r="E18" s="296"/>
      <c r="F18" s="296"/>
      <c r="G18" s="296"/>
      <c r="H18" s="297"/>
    </row>
    <row r="19" spans="1:8" ht="23.25">
      <c r="A19" s="296"/>
      <c r="B19" s="296"/>
      <c r="C19" s="296"/>
      <c r="D19" s="296"/>
      <c r="E19" s="296"/>
      <c r="F19" s="296"/>
      <c r="G19" s="296"/>
      <c r="H19" s="297"/>
    </row>
    <row r="20" spans="1:8" ht="23.25">
      <c r="A20" s="296"/>
      <c r="B20" s="296"/>
      <c r="C20" s="296"/>
      <c r="D20" s="296"/>
      <c r="E20" s="296"/>
      <c r="F20" s="296"/>
      <c r="G20" s="296"/>
      <c r="H20" s="297"/>
    </row>
    <row r="21" spans="1:8" ht="23.25">
      <c r="A21" s="296"/>
      <c r="B21" s="296"/>
      <c r="C21" s="296"/>
      <c r="D21" s="296"/>
      <c r="E21" s="296"/>
      <c r="F21" s="296"/>
      <c r="G21" s="296"/>
      <c r="H21" s="297"/>
    </row>
    <row r="22" spans="1:8" ht="23.25">
      <c r="A22" s="296"/>
      <c r="B22" s="296"/>
      <c r="C22" s="296"/>
      <c r="D22" s="296"/>
      <c r="E22" s="296"/>
      <c r="F22" s="296"/>
      <c r="G22" s="296"/>
      <c r="H22" s="297"/>
    </row>
    <row r="23" spans="1:8" ht="23.25">
      <c r="A23" s="296"/>
      <c r="B23" s="296"/>
      <c r="C23" s="296"/>
      <c r="D23" s="296"/>
      <c r="E23" s="296"/>
      <c r="F23" s="296"/>
      <c r="G23" s="296"/>
      <c r="H23" s="297"/>
    </row>
    <row r="24" spans="1:8" ht="23.25">
      <c r="A24" s="296"/>
      <c r="B24" s="296"/>
      <c r="C24" s="296"/>
      <c r="D24" s="296"/>
      <c r="E24" s="296"/>
      <c r="F24" s="296"/>
      <c r="G24" s="296"/>
      <c r="H24" s="297"/>
    </row>
    <row r="25" spans="1:8" ht="23.25">
      <c r="A25" s="296"/>
      <c r="B25" s="296"/>
      <c r="C25" s="296"/>
      <c r="D25" s="296"/>
      <c r="E25" s="296"/>
      <c r="F25" s="296"/>
      <c r="G25" s="296"/>
      <c r="H25" s="297"/>
    </row>
    <row r="26" spans="1:8" ht="23.25">
      <c r="A26" s="296"/>
      <c r="B26" s="296"/>
      <c r="C26" s="296"/>
      <c r="D26" s="296"/>
      <c r="E26" s="296"/>
      <c r="F26" s="296"/>
      <c r="G26" s="296"/>
      <c r="H26" s="297"/>
    </row>
    <row r="27" spans="1:8" ht="23.25">
      <c r="A27" s="296"/>
      <c r="B27" s="292" t="s">
        <v>250</v>
      </c>
      <c r="C27" s="296"/>
      <c r="D27" s="296"/>
      <c r="E27" s="296"/>
      <c r="F27" s="296"/>
      <c r="G27" s="296"/>
      <c r="H27" s="297"/>
    </row>
    <row r="28" spans="1:8" ht="23.25">
      <c r="A28" s="296"/>
      <c r="C28" s="296"/>
      <c r="D28" s="296"/>
      <c r="E28" s="296"/>
      <c r="F28" s="296"/>
      <c r="G28" s="296"/>
      <c r="H28" s="297"/>
    </row>
    <row r="29" spans="1:8" ht="23.25">
      <c r="A29" s="296"/>
      <c r="B29" s="292" t="s">
        <v>251</v>
      </c>
      <c r="C29" s="296"/>
      <c r="D29" s="296"/>
      <c r="E29" s="296"/>
      <c r="F29" s="296"/>
      <c r="G29" s="296"/>
      <c r="H29" s="297"/>
    </row>
    <row r="30" spans="1:8" ht="23.25">
      <c r="A30" s="296"/>
      <c r="B30" s="301" t="s">
        <v>252</v>
      </c>
      <c r="C30" s="296"/>
      <c r="D30" s="296"/>
      <c r="E30" s="296"/>
      <c r="F30" s="296"/>
      <c r="G30" s="296"/>
      <c r="H30" s="297"/>
    </row>
    <row r="31" spans="1:8" ht="23.25">
      <c r="A31" s="296"/>
      <c r="C31" s="296"/>
      <c r="D31" s="296"/>
      <c r="E31" s="296"/>
      <c r="F31" s="296"/>
      <c r="G31" s="296"/>
      <c r="H31" s="297"/>
    </row>
    <row r="32" spans="1:8" ht="23.25">
      <c r="A32" s="296"/>
      <c r="B32" s="296"/>
      <c r="C32" s="296"/>
      <c r="D32" s="296"/>
      <c r="E32" s="296"/>
      <c r="F32" s="296"/>
      <c r="G32" s="296"/>
      <c r="H32" s="297"/>
    </row>
    <row r="34" spans="1:2">
      <c r="B34" s="302" t="s">
        <v>253</v>
      </c>
    </row>
    <row r="36" spans="1:2" ht="26.25">
      <c r="B36" s="292" t="s">
        <v>254</v>
      </c>
    </row>
    <row r="37" spans="1:2" ht="115.5">
      <c r="B37" s="292" t="s">
        <v>255</v>
      </c>
    </row>
    <row r="38" spans="1:2" ht="77.25">
      <c r="B38" s="292" t="s">
        <v>256</v>
      </c>
    </row>
    <row r="39" spans="1:2" ht="90">
      <c r="B39" s="292" t="s">
        <v>257</v>
      </c>
    </row>
    <row r="40" spans="1:2" ht="77.25">
      <c r="B40" s="292" t="s">
        <v>258</v>
      </c>
    </row>
    <row r="41" spans="1:2" ht="64.5">
      <c r="B41" s="292" t="s">
        <v>259</v>
      </c>
    </row>
    <row r="42" spans="1:2" ht="51.75">
      <c r="B42" s="292" t="s">
        <v>260</v>
      </c>
    </row>
    <row r="43" spans="1:2" ht="102.75">
      <c r="B43" s="292" t="s">
        <v>261</v>
      </c>
    </row>
    <row r="47" spans="1:2">
      <c r="A47" s="303" t="s">
        <v>188</v>
      </c>
      <c r="B47" s="302" t="s">
        <v>262</v>
      </c>
    </row>
    <row r="48" spans="1:2">
      <c r="B48" s="304"/>
    </row>
    <row r="49" spans="1:8" ht="76.5">
      <c r="A49" s="305">
        <v>1</v>
      </c>
      <c r="B49" s="304" t="s">
        <v>263</v>
      </c>
      <c r="C49" s="306" t="s">
        <v>264</v>
      </c>
      <c r="D49" s="307">
        <v>1</v>
      </c>
      <c r="E49" s="308"/>
      <c r="F49" s="309">
        <v>0</v>
      </c>
      <c r="G49" s="310"/>
      <c r="H49" s="307">
        <f>D49*F49</f>
        <v>0</v>
      </c>
    </row>
    <row r="50" spans="1:8">
      <c r="A50" s="305"/>
      <c r="B50" s="156"/>
      <c r="F50" s="309"/>
      <c r="G50" s="310"/>
      <c r="H50" s="294"/>
    </row>
    <row r="51" spans="1:8">
      <c r="A51" s="305"/>
      <c r="B51" s="304"/>
      <c r="C51" s="311"/>
      <c r="D51" s="295"/>
      <c r="E51" s="295"/>
      <c r="F51" s="310"/>
      <c r="G51" s="310"/>
      <c r="H51" s="315"/>
    </row>
    <row r="52" spans="1:8">
      <c r="A52" s="316"/>
      <c r="B52" s="317" t="s">
        <v>266</v>
      </c>
      <c r="C52" s="318"/>
      <c r="D52" s="319"/>
      <c r="E52" s="320"/>
      <c r="F52" s="321"/>
      <c r="G52" s="322"/>
      <c r="H52" s="294">
        <f>SUM(H48:H51)</f>
        <v>0</v>
      </c>
    </row>
    <row r="53" spans="1:8">
      <c r="B53" s="323"/>
      <c r="F53" s="309"/>
      <c r="G53" s="310"/>
      <c r="H53" s="294"/>
    </row>
    <row r="54" spans="1:8">
      <c r="A54" s="303" t="s">
        <v>126</v>
      </c>
      <c r="B54" s="324" t="s">
        <v>88</v>
      </c>
      <c r="C54" s="302"/>
      <c r="D54" s="325"/>
      <c r="E54" s="326"/>
      <c r="F54" s="327"/>
      <c r="G54" s="328"/>
      <c r="H54" s="294"/>
    </row>
    <row r="55" spans="1:8">
      <c r="A55" s="303"/>
      <c r="B55" s="324"/>
      <c r="C55" s="302"/>
      <c r="D55" s="325"/>
      <c r="E55" s="326"/>
      <c r="F55" s="327"/>
      <c r="G55" s="328"/>
      <c r="H55" s="326"/>
    </row>
    <row r="56" spans="1:8" ht="63.75">
      <c r="A56" s="329">
        <v>1</v>
      </c>
      <c r="B56" s="156" t="s">
        <v>267</v>
      </c>
      <c r="C56" s="311"/>
      <c r="D56" s="295"/>
      <c r="E56" s="295"/>
      <c r="F56" s="310"/>
      <c r="G56" s="310"/>
      <c r="H56" s="326"/>
    </row>
    <row r="57" spans="1:8" ht="15.75">
      <c r="A57" s="329"/>
      <c r="B57" s="156" t="s">
        <v>268</v>
      </c>
      <c r="C57" s="311" t="s">
        <v>269</v>
      </c>
      <c r="D57" s="307">
        <v>250</v>
      </c>
      <c r="E57" s="308"/>
      <c r="F57" s="309">
        <v>0</v>
      </c>
      <c r="G57" s="310"/>
      <c r="H57" s="307">
        <f>D57*F57</f>
        <v>0</v>
      </c>
    </row>
    <row r="58" spans="1:8">
      <c r="A58" s="329"/>
      <c r="B58" s="312"/>
      <c r="C58" s="311"/>
      <c r="D58" s="330"/>
      <c r="E58" s="330"/>
      <c r="F58" s="310"/>
      <c r="G58" s="310"/>
      <c r="H58" s="331"/>
    </row>
    <row r="59" spans="1:8" ht="76.5">
      <c r="A59" s="329">
        <v>2</v>
      </c>
      <c r="B59" s="156" t="s">
        <v>270</v>
      </c>
      <c r="C59" s="311" t="s">
        <v>269</v>
      </c>
      <c r="D59" s="330">
        <v>20</v>
      </c>
      <c r="E59" s="308"/>
      <c r="F59" s="309">
        <v>0</v>
      </c>
      <c r="G59" s="310"/>
      <c r="H59" s="307">
        <f>D59*F59</f>
        <v>0</v>
      </c>
    </row>
    <row r="60" spans="1:8">
      <c r="A60" s="329"/>
      <c r="B60" s="312"/>
      <c r="C60" s="311"/>
      <c r="D60" s="330"/>
      <c r="E60" s="313"/>
      <c r="F60" s="309"/>
      <c r="G60" s="314"/>
      <c r="H60" s="307"/>
    </row>
    <row r="61" spans="1:8" ht="26.25">
      <c r="A61" s="329">
        <v>3</v>
      </c>
      <c r="B61" s="332" t="s">
        <v>271</v>
      </c>
      <c r="C61" s="311"/>
      <c r="D61" s="330"/>
      <c r="E61" s="308"/>
      <c r="F61" s="309"/>
      <c r="G61" s="310"/>
      <c r="H61" s="307"/>
    </row>
    <row r="62" spans="1:8" ht="26.25">
      <c r="A62" s="329"/>
      <c r="B62" s="332" t="s">
        <v>272</v>
      </c>
      <c r="C62" s="311"/>
      <c r="D62" s="330"/>
      <c r="E62" s="308"/>
      <c r="F62" s="309"/>
      <c r="G62" s="310"/>
      <c r="H62" s="307"/>
    </row>
    <row r="63" spans="1:8">
      <c r="A63" s="329"/>
      <c r="B63" s="332" t="s">
        <v>273</v>
      </c>
      <c r="C63" s="311"/>
      <c r="D63" s="330"/>
      <c r="E63" s="308"/>
      <c r="F63" s="309"/>
      <c r="G63" s="310"/>
      <c r="H63" s="307"/>
    </row>
    <row r="64" spans="1:8">
      <c r="A64" s="329"/>
      <c r="B64" s="332" t="s">
        <v>274</v>
      </c>
      <c r="C64" s="311"/>
      <c r="D64" s="330"/>
      <c r="E64" s="308"/>
      <c r="F64" s="309"/>
      <c r="G64" s="310"/>
      <c r="H64" s="307"/>
    </row>
    <row r="65" spans="1:8">
      <c r="A65" s="329"/>
      <c r="B65" s="332" t="s">
        <v>275</v>
      </c>
      <c r="C65" s="311"/>
      <c r="D65" s="330"/>
      <c r="E65" s="308"/>
      <c r="F65" s="309"/>
      <c r="G65" s="310"/>
      <c r="H65" s="307"/>
    </row>
    <row r="66" spans="1:8" ht="26.25">
      <c r="A66" s="329"/>
      <c r="B66" s="332" t="s">
        <v>276</v>
      </c>
      <c r="C66" s="311" t="s">
        <v>269</v>
      </c>
      <c r="D66" s="330">
        <v>232</v>
      </c>
      <c r="E66" s="308"/>
      <c r="F66" s="309">
        <v>0</v>
      </c>
      <c r="G66" s="310"/>
      <c r="H66" s="307">
        <f>D66*F66</f>
        <v>0</v>
      </c>
    </row>
    <row r="67" spans="1:8">
      <c r="A67" s="329"/>
      <c r="B67" s="312"/>
      <c r="C67" s="311"/>
      <c r="D67" s="330"/>
      <c r="E67" s="330"/>
      <c r="F67" s="310"/>
      <c r="G67" s="310"/>
      <c r="H67" s="331"/>
    </row>
    <row r="68" spans="1:8" ht="63.75">
      <c r="A68" s="305">
        <v>4</v>
      </c>
      <c r="B68" s="156" t="s">
        <v>277</v>
      </c>
      <c r="C68" s="311" t="s">
        <v>269</v>
      </c>
      <c r="D68" s="330">
        <v>242</v>
      </c>
      <c r="E68" s="308"/>
      <c r="F68" s="309">
        <v>0</v>
      </c>
      <c r="G68" s="310"/>
      <c r="H68" s="307">
        <f>D68*F68</f>
        <v>0</v>
      </c>
    </row>
    <row r="69" spans="1:8">
      <c r="A69" s="305"/>
      <c r="B69" s="312"/>
      <c r="C69" s="311"/>
      <c r="D69" s="330"/>
      <c r="E69" s="313"/>
      <c r="F69" s="309"/>
      <c r="G69" s="314"/>
      <c r="H69" s="307"/>
    </row>
    <row r="70" spans="1:8">
      <c r="A70" s="305"/>
      <c r="B70" s="156"/>
      <c r="C70" s="311"/>
      <c r="D70" s="333"/>
      <c r="E70" s="334"/>
      <c r="F70" s="335"/>
      <c r="G70" s="310"/>
      <c r="H70" s="336"/>
    </row>
    <row r="71" spans="1:8">
      <c r="A71" s="316"/>
      <c r="B71" s="317" t="s">
        <v>278</v>
      </c>
      <c r="C71" s="318"/>
      <c r="D71" s="319"/>
      <c r="E71" s="320"/>
      <c r="F71" s="321"/>
      <c r="G71" s="322"/>
      <c r="H71" s="294">
        <f>SUM(H56:H70)</f>
        <v>0</v>
      </c>
    </row>
    <row r="72" spans="1:8">
      <c r="B72" s="323"/>
      <c r="F72" s="309"/>
      <c r="G72" s="310"/>
      <c r="H72" s="294"/>
    </row>
    <row r="73" spans="1:8">
      <c r="A73" s="303" t="s">
        <v>140</v>
      </c>
      <c r="B73" s="324" t="s">
        <v>279</v>
      </c>
      <c r="F73" s="309"/>
      <c r="G73" s="310"/>
      <c r="H73" s="294"/>
    </row>
    <row r="74" spans="1:8">
      <c r="A74" s="303"/>
      <c r="B74" s="324"/>
      <c r="F74" s="309"/>
      <c r="G74" s="310"/>
      <c r="H74" s="294"/>
    </row>
    <row r="75" spans="1:8" ht="76.5">
      <c r="A75" s="305" t="s">
        <v>120</v>
      </c>
      <c r="B75" s="156" t="s">
        <v>280</v>
      </c>
      <c r="C75" s="311" t="s">
        <v>269</v>
      </c>
      <c r="D75" s="337">
        <v>30</v>
      </c>
      <c r="E75" s="313"/>
      <c r="F75" s="309">
        <v>0</v>
      </c>
      <c r="G75" s="314"/>
      <c r="H75" s="307">
        <f>D75*F75</f>
        <v>0</v>
      </c>
    </row>
    <row r="76" spans="1:8">
      <c r="A76" s="305"/>
      <c r="B76" s="156"/>
      <c r="C76" s="311"/>
      <c r="D76" s="337"/>
      <c r="E76" s="337"/>
      <c r="F76" s="338"/>
      <c r="G76" s="310"/>
      <c r="H76" s="339"/>
    </row>
    <row r="77" spans="1:8" ht="164.25" customHeight="1">
      <c r="A77" s="305" t="s">
        <v>122</v>
      </c>
      <c r="B77" s="156" t="s">
        <v>281</v>
      </c>
      <c r="C77" s="311" t="s">
        <v>269</v>
      </c>
      <c r="D77" s="337">
        <v>22</v>
      </c>
      <c r="E77" s="308"/>
      <c r="F77" s="309">
        <v>0</v>
      </c>
      <c r="G77" s="310"/>
      <c r="H77" s="307">
        <f>D77*F77</f>
        <v>0</v>
      </c>
    </row>
    <row r="78" spans="1:8">
      <c r="A78" s="305"/>
      <c r="B78" s="312"/>
      <c r="C78" s="311"/>
      <c r="D78" s="333"/>
      <c r="E78" s="333"/>
      <c r="F78" s="338"/>
      <c r="G78" s="310"/>
      <c r="H78" s="294"/>
    </row>
    <row r="79" spans="1:8" ht="198.75" customHeight="1">
      <c r="A79" s="305" t="s">
        <v>123</v>
      </c>
      <c r="B79" s="156" t="s">
        <v>282</v>
      </c>
      <c r="C79" s="311" t="s">
        <v>283</v>
      </c>
      <c r="D79" s="337">
        <v>111</v>
      </c>
      <c r="E79" s="308"/>
      <c r="F79" s="309">
        <v>0</v>
      </c>
      <c r="G79" s="310"/>
      <c r="H79" s="307">
        <f>D79*F79</f>
        <v>0</v>
      </c>
    </row>
    <row r="80" spans="1:8">
      <c r="A80" s="305"/>
      <c r="B80" s="156"/>
      <c r="C80" s="311"/>
      <c r="D80" s="337"/>
      <c r="E80" s="308"/>
      <c r="F80" s="309"/>
      <c r="G80" s="310"/>
      <c r="H80" s="307"/>
    </row>
    <row r="81" spans="1:8" ht="26.25">
      <c r="A81" s="305" t="s">
        <v>124</v>
      </c>
      <c r="B81" s="323" t="s">
        <v>284</v>
      </c>
      <c r="F81" s="310"/>
      <c r="G81" s="309"/>
      <c r="H81" s="294"/>
    </row>
    <row r="82" spans="1:8" ht="39">
      <c r="A82" s="305"/>
      <c r="B82" s="323" t="s">
        <v>285</v>
      </c>
      <c r="F82" s="310"/>
      <c r="G82" s="309"/>
      <c r="H82" s="294"/>
    </row>
    <row r="83" spans="1:8">
      <c r="A83" s="305"/>
      <c r="B83" s="323" t="s">
        <v>286</v>
      </c>
      <c r="F83" s="310"/>
      <c r="G83" s="309"/>
      <c r="H83" s="294"/>
    </row>
    <row r="84" spans="1:8">
      <c r="A84" s="305"/>
      <c r="B84" s="323" t="s">
        <v>287</v>
      </c>
      <c r="C84" s="293" t="s">
        <v>288</v>
      </c>
      <c r="D84" s="293">
        <v>3</v>
      </c>
      <c r="F84" s="310">
        <v>0</v>
      </c>
      <c r="G84" s="309"/>
      <c r="H84" s="294">
        <f>D84*F84</f>
        <v>0</v>
      </c>
    </row>
    <row r="85" spans="1:8">
      <c r="A85" s="305"/>
      <c r="B85" s="323"/>
      <c r="C85" s="293"/>
      <c r="E85" s="339"/>
      <c r="F85" s="310"/>
      <c r="G85" s="309"/>
      <c r="H85" s="307"/>
    </row>
    <row r="86" spans="1:8" ht="2.25" customHeight="1">
      <c r="A86" s="305"/>
      <c r="B86" s="156"/>
      <c r="C86" s="311"/>
      <c r="D86" s="333"/>
      <c r="E86" s="308"/>
      <c r="F86" s="309"/>
      <c r="G86" s="310"/>
      <c r="H86" s="307"/>
    </row>
    <row r="87" spans="1:8" ht="26.25">
      <c r="A87" s="305" t="s">
        <v>125</v>
      </c>
      <c r="B87" s="323" t="s">
        <v>289</v>
      </c>
      <c r="C87" s="311"/>
      <c r="D87" s="333"/>
      <c r="E87" s="308"/>
      <c r="F87" s="309"/>
      <c r="G87" s="310"/>
      <c r="H87" s="307"/>
    </row>
    <row r="88" spans="1:8" ht="39">
      <c r="A88" s="305"/>
      <c r="B88" s="323" t="s">
        <v>285</v>
      </c>
      <c r="C88" s="311"/>
      <c r="D88" s="333"/>
      <c r="E88" s="308"/>
      <c r="F88" s="309"/>
      <c r="G88" s="310"/>
      <c r="H88" s="307"/>
    </row>
    <row r="89" spans="1:8">
      <c r="A89" s="305"/>
      <c r="B89" s="323" t="s">
        <v>286</v>
      </c>
      <c r="C89" s="311"/>
      <c r="D89" s="333"/>
      <c r="E89" s="308"/>
      <c r="F89" s="309"/>
      <c r="G89" s="310"/>
      <c r="H89" s="307"/>
    </row>
    <row r="90" spans="1:8">
      <c r="A90" s="305"/>
      <c r="B90" s="323" t="s">
        <v>287</v>
      </c>
      <c r="C90" s="293" t="s">
        <v>288</v>
      </c>
      <c r="D90" s="333">
        <v>1</v>
      </c>
      <c r="E90" s="308"/>
      <c r="F90" s="309">
        <v>0</v>
      </c>
      <c r="G90" s="310"/>
      <c r="H90" s="307">
        <f>D90*F90</f>
        <v>0</v>
      </c>
    </row>
    <row r="91" spans="1:8">
      <c r="A91" s="305"/>
      <c r="B91" s="323"/>
      <c r="C91" s="293"/>
      <c r="D91" s="333"/>
      <c r="E91" s="538"/>
      <c r="F91" s="309"/>
      <c r="G91" s="310"/>
      <c r="H91" s="294"/>
    </row>
    <row r="92" spans="1:8" ht="3.75" customHeight="1">
      <c r="A92" s="305"/>
      <c r="B92" s="312"/>
      <c r="C92" s="311"/>
      <c r="D92" s="333"/>
      <c r="E92" s="333"/>
      <c r="F92" s="338"/>
      <c r="G92" s="310"/>
      <c r="H92" s="294"/>
    </row>
    <row r="93" spans="1:8" ht="25.5">
      <c r="A93" s="305">
        <v>4</v>
      </c>
      <c r="B93" s="156" t="s">
        <v>290</v>
      </c>
      <c r="C93" s="340" t="s">
        <v>291</v>
      </c>
      <c r="D93" s="333">
        <v>3800</v>
      </c>
      <c r="E93" s="333"/>
      <c r="F93" s="309">
        <v>0</v>
      </c>
      <c r="G93" s="310"/>
      <c r="H93" s="307">
        <f>D93*F93</f>
        <v>0</v>
      </c>
    </row>
    <row r="94" spans="1:8">
      <c r="A94" s="305"/>
      <c r="B94" s="156"/>
      <c r="C94" s="340"/>
      <c r="D94" s="333"/>
      <c r="E94" s="333"/>
      <c r="F94" s="309"/>
      <c r="G94" s="310"/>
      <c r="H94" s="307"/>
    </row>
    <row r="95" spans="1:8" ht="3.75" customHeight="1">
      <c r="A95" s="305"/>
      <c r="B95" s="156"/>
      <c r="C95" s="311"/>
      <c r="D95" s="333"/>
      <c r="E95" s="333"/>
      <c r="F95" s="338"/>
      <c r="G95" s="310"/>
      <c r="H95" s="339"/>
    </row>
    <row r="96" spans="1:8" ht="156.75" customHeight="1">
      <c r="A96" s="305">
        <v>5</v>
      </c>
      <c r="B96" s="156" t="s">
        <v>292</v>
      </c>
      <c r="C96" s="311" t="s">
        <v>121</v>
      </c>
      <c r="D96" s="333">
        <v>66</v>
      </c>
      <c r="E96" s="333"/>
      <c r="F96" s="338">
        <v>0</v>
      </c>
      <c r="G96" s="310"/>
      <c r="H96" s="307">
        <f>D96*F96</f>
        <v>0</v>
      </c>
    </row>
    <row r="97" spans="1:8">
      <c r="A97" s="305"/>
      <c r="B97" s="156"/>
      <c r="C97" s="311"/>
      <c r="D97" s="333"/>
      <c r="E97" s="333"/>
      <c r="F97" s="338"/>
      <c r="G97" s="310"/>
      <c r="H97" s="294"/>
    </row>
    <row r="98" spans="1:8">
      <c r="A98" s="305"/>
      <c r="B98" s="312"/>
      <c r="C98" s="311"/>
      <c r="D98" s="333"/>
      <c r="E98" s="333"/>
      <c r="F98" s="338"/>
      <c r="G98" s="310"/>
      <c r="H98" s="315"/>
    </row>
    <row r="99" spans="1:8" ht="15" customHeight="1">
      <c r="A99" s="316"/>
      <c r="B99" s="556" t="s">
        <v>293</v>
      </c>
      <c r="C99" s="556"/>
      <c r="D99" s="319"/>
      <c r="E99" s="320"/>
      <c r="F99" s="321"/>
      <c r="G99" s="322"/>
      <c r="H99" s="294">
        <f>SUM(H75:H98)</f>
        <v>0</v>
      </c>
    </row>
    <row r="100" spans="1:8">
      <c r="B100" s="341"/>
      <c r="F100" s="309"/>
      <c r="G100" s="310"/>
      <c r="H100" s="294"/>
    </row>
    <row r="101" spans="1:8">
      <c r="B101" s="341"/>
      <c r="F101" s="309"/>
      <c r="G101" s="310"/>
      <c r="H101" s="294"/>
    </row>
    <row r="102" spans="1:8">
      <c r="A102" s="303" t="s">
        <v>294</v>
      </c>
      <c r="B102" s="324" t="s">
        <v>295</v>
      </c>
      <c r="F102" s="309"/>
      <c r="G102" s="310"/>
      <c r="H102" s="294"/>
    </row>
    <row r="103" spans="1:8">
      <c r="A103" s="303"/>
      <c r="B103" s="324"/>
      <c r="F103" s="309"/>
      <c r="G103" s="310"/>
      <c r="H103" s="294"/>
    </row>
    <row r="104" spans="1:8">
      <c r="A104" s="303"/>
      <c r="B104" s="324"/>
      <c r="F104" s="309"/>
      <c r="G104" s="310"/>
      <c r="H104" s="294"/>
    </row>
    <row r="105" spans="1:8" ht="26.25">
      <c r="A105" s="291" t="s">
        <v>120</v>
      </c>
      <c r="B105" s="539" t="s">
        <v>296</v>
      </c>
      <c r="F105" s="309"/>
      <c r="G105" s="310"/>
      <c r="H105" s="294"/>
    </row>
    <row r="106" spans="1:8" ht="64.5">
      <c r="B106" s="539" t="s">
        <v>297</v>
      </c>
      <c r="F106" s="309"/>
      <c r="G106" s="310"/>
      <c r="H106" s="294"/>
    </row>
    <row r="107" spans="1:8">
      <c r="B107" s="539" t="s">
        <v>298</v>
      </c>
      <c r="C107" s="311" t="s">
        <v>299</v>
      </c>
      <c r="D107" s="330">
        <v>218</v>
      </c>
      <c r="E107" s="308"/>
      <c r="F107" s="309">
        <v>0</v>
      </c>
      <c r="G107" s="310"/>
      <c r="H107" s="307">
        <f>D107*F107</f>
        <v>0</v>
      </c>
    </row>
    <row r="108" spans="1:8">
      <c r="B108" s="539"/>
      <c r="C108" s="311"/>
      <c r="D108" s="330"/>
      <c r="E108" s="308"/>
      <c r="F108" s="309"/>
      <c r="G108" s="310"/>
      <c r="H108" s="307"/>
    </row>
    <row r="109" spans="1:8" ht="3.75" customHeight="1">
      <c r="B109" s="539"/>
      <c r="C109" s="311"/>
      <c r="D109" s="330"/>
      <c r="E109" s="308"/>
      <c r="F109" s="309"/>
      <c r="G109" s="310"/>
      <c r="H109" s="307"/>
    </row>
    <row r="110" spans="1:8" ht="51.75">
      <c r="A110" s="291" t="s">
        <v>122</v>
      </c>
      <c r="B110" s="539" t="s">
        <v>300</v>
      </c>
      <c r="C110" s="311"/>
      <c r="D110" s="330"/>
      <c r="E110" s="308"/>
      <c r="F110" s="309"/>
      <c r="G110" s="310"/>
      <c r="H110" s="307"/>
    </row>
    <row r="111" spans="1:8">
      <c r="B111" s="539" t="s">
        <v>301</v>
      </c>
      <c r="C111" s="311" t="s">
        <v>299</v>
      </c>
      <c r="D111" s="330">
        <v>82</v>
      </c>
      <c r="E111" s="308"/>
      <c r="F111" s="309">
        <v>0</v>
      </c>
      <c r="G111" s="310"/>
      <c r="H111" s="307">
        <f>D111*F111</f>
        <v>0</v>
      </c>
    </row>
    <row r="112" spans="1:8">
      <c r="B112" s="323"/>
      <c r="F112" s="309"/>
      <c r="G112" s="310"/>
      <c r="H112" s="315"/>
    </row>
    <row r="113" spans="1:8">
      <c r="A113" s="316"/>
      <c r="B113" s="317" t="s">
        <v>302</v>
      </c>
      <c r="C113" s="318"/>
      <c r="D113" s="319"/>
      <c r="E113" s="320"/>
      <c r="F113" s="321"/>
      <c r="G113" s="322"/>
      <c r="H113" s="294">
        <f>SUM(H105:H112)</f>
        <v>0</v>
      </c>
    </row>
    <row r="114" spans="1:8">
      <c r="B114" s="323"/>
      <c r="F114" s="309"/>
      <c r="G114" s="310"/>
      <c r="H114" s="294"/>
    </row>
    <row r="115" spans="1:8" ht="4.5" customHeight="1">
      <c r="B115" s="323"/>
      <c r="F115" s="309"/>
      <c r="G115" s="310"/>
      <c r="H115" s="294"/>
    </row>
    <row r="116" spans="1:8">
      <c r="A116" s="303" t="s">
        <v>303</v>
      </c>
      <c r="B116" s="324" t="s">
        <v>304</v>
      </c>
      <c r="F116" s="309"/>
      <c r="G116" s="310"/>
      <c r="H116" s="294"/>
    </row>
    <row r="117" spans="1:8" ht="9" customHeight="1">
      <c r="A117" s="303"/>
      <c r="B117" s="324"/>
      <c r="F117" s="309"/>
      <c r="G117" s="310"/>
      <c r="H117" s="294"/>
    </row>
    <row r="118" spans="1:8" ht="6.75" customHeight="1">
      <c r="B118" s="323"/>
      <c r="F118" s="309"/>
      <c r="G118" s="310"/>
      <c r="H118" s="294"/>
    </row>
    <row r="119" spans="1:8" ht="212.25" customHeight="1">
      <c r="A119" s="291" t="s">
        <v>120</v>
      </c>
      <c r="B119" s="323" t="s">
        <v>305</v>
      </c>
      <c r="C119" s="292" t="s">
        <v>306</v>
      </c>
      <c r="D119" s="293">
        <v>1</v>
      </c>
      <c r="F119" s="294">
        <v>0</v>
      </c>
      <c r="H119" s="294">
        <f>D119*F119</f>
        <v>0</v>
      </c>
    </row>
    <row r="120" spans="1:8">
      <c r="B120" s="323"/>
      <c r="F120" s="309"/>
      <c r="G120" s="310"/>
      <c r="H120" s="294"/>
    </row>
    <row r="121" spans="1:8">
      <c r="B121" s="323"/>
      <c r="F121" s="309"/>
      <c r="G121" s="310"/>
      <c r="H121" s="294"/>
    </row>
    <row r="122" spans="1:8" ht="26.25">
      <c r="A122" s="291" t="s">
        <v>122</v>
      </c>
      <c r="B122" s="323" t="s">
        <v>307</v>
      </c>
      <c r="F122" s="309"/>
      <c r="G122" s="310"/>
      <c r="H122" s="294"/>
    </row>
    <row r="123" spans="1:8">
      <c r="B123" s="323" t="s">
        <v>308</v>
      </c>
      <c r="C123" s="292" t="s">
        <v>121</v>
      </c>
      <c r="D123" s="293">
        <v>1</v>
      </c>
      <c r="F123" s="309">
        <v>0</v>
      </c>
      <c r="G123" s="310"/>
      <c r="H123" s="294">
        <f>D123*F123</f>
        <v>0</v>
      </c>
    </row>
    <row r="124" spans="1:8">
      <c r="B124" s="323" t="s">
        <v>309</v>
      </c>
      <c r="C124" s="292" t="s">
        <v>121</v>
      </c>
      <c r="D124" s="293">
        <v>1</v>
      </c>
      <c r="F124" s="309">
        <v>0</v>
      </c>
      <c r="G124" s="310"/>
      <c r="H124" s="294">
        <f>D124*F124</f>
        <v>0</v>
      </c>
    </row>
    <row r="125" spans="1:8">
      <c r="A125" s="342"/>
      <c r="B125" s="343" t="s">
        <v>310</v>
      </c>
      <c r="C125" s="344" t="s">
        <v>121</v>
      </c>
      <c r="D125" s="345">
        <v>1</v>
      </c>
      <c r="E125" s="315"/>
      <c r="F125" s="346">
        <v>0</v>
      </c>
      <c r="G125" s="347"/>
      <c r="H125" s="315">
        <f>D125*F125</f>
        <v>0</v>
      </c>
    </row>
    <row r="126" spans="1:8">
      <c r="B126" s="323"/>
      <c r="H126" s="294"/>
    </row>
    <row r="127" spans="1:8">
      <c r="B127" s="323" t="s">
        <v>311</v>
      </c>
      <c r="H127" s="294">
        <f>SUM(H119:H125)</f>
        <v>0</v>
      </c>
    </row>
    <row r="128" spans="1:8">
      <c r="B128" s="323"/>
      <c r="H128" s="294"/>
    </row>
    <row r="129" spans="1:8" ht="1.5" customHeight="1">
      <c r="B129" s="323"/>
      <c r="H129" s="294"/>
    </row>
    <row r="130" spans="1:8" ht="6" customHeight="1">
      <c r="B130" s="323"/>
      <c r="H130" s="294"/>
    </row>
    <row r="131" spans="1:8" hidden="1">
      <c r="B131" s="323"/>
      <c r="H131" s="294"/>
    </row>
    <row r="132" spans="1:8" ht="3.75" customHeight="1">
      <c r="B132" s="323"/>
      <c r="H132" s="294"/>
    </row>
    <row r="133" spans="1:8" ht="4.5" customHeight="1">
      <c r="B133" s="323"/>
      <c r="H133" s="294"/>
    </row>
    <row r="134" spans="1:8">
      <c r="B134" s="323"/>
      <c r="H134" s="294"/>
    </row>
    <row r="135" spans="1:8" ht="23.25" customHeight="1">
      <c r="A135" s="553" t="s">
        <v>312</v>
      </c>
      <c r="B135" s="553"/>
      <c r="C135" s="553"/>
      <c r="D135" s="553"/>
      <c r="E135" s="553"/>
      <c r="F135" s="553"/>
      <c r="G135" s="553"/>
      <c r="H135" s="294"/>
    </row>
    <row r="136" spans="1:8" ht="6.75" customHeight="1">
      <c r="A136" s="348"/>
      <c r="B136" s="348"/>
      <c r="C136" s="348"/>
      <c r="D136" s="348"/>
      <c r="E136" s="348"/>
      <c r="F136" s="348"/>
      <c r="G136" s="348"/>
      <c r="H136" s="294"/>
    </row>
    <row r="137" spans="1:8" ht="4.5" customHeight="1">
      <c r="A137" s="348"/>
      <c r="B137" s="348"/>
      <c r="C137" s="348"/>
      <c r="D137" s="348"/>
      <c r="E137" s="348"/>
      <c r="F137" s="348"/>
      <c r="G137" s="348"/>
      <c r="H137" s="294"/>
    </row>
    <row r="138" spans="1:8" ht="23.25">
      <c r="A138" s="349" t="s">
        <v>188</v>
      </c>
      <c r="B138" s="350" t="s">
        <v>262</v>
      </c>
      <c r="C138" s="348"/>
      <c r="D138" s="348"/>
      <c r="E138" s="348"/>
      <c r="F138" s="348"/>
      <c r="H138" s="294">
        <f>H52</f>
        <v>0</v>
      </c>
    </row>
    <row r="139" spans="1:8" ht="23.25">
      <c r="A139" s="349" t="s">
        <v>126</v>
      </c>
      <c r="B139" s="350" t="s">
        <v>88</v>
      </c>
      <c r="C139" s="348"/>
      <c r="D139" s="348"/>
      <c r="E139" s="348"/>
      <c r="F139" s="348"/>
      <c r="H139" s="294">
        <f>H71</f>
        <v>0</v>
      </c>
    </row>
    <row r="140" spans="1:8">
      <c r="A140" s="349" t="s">
        <v>140</v>
      </c>
      <c r="B140" s="350" t="s">
        <v>279</v>
      </c>
      <c r="H140" s="294">
        <f>H99</f>
        <v>0</v>
      </c>
    </row>
    <row r="141" spans="1:8">
      <c r="A141" s="349" t="s">
        <v>294</v>
      </c>
      <c r="B141" s="323" t="s">
        <v>313</v>
      </c>
      <c r="H141" s="294">
        <f>H113</f>
        <v>0</v>
      </c>
    </row>
    <row r="142" spans="1:8">
      <c r="A142" s="351" t="s">
        <v>303</v>
      </c>
      <c r="B142" s="343" t="s">
        <v>314</v>
      </c>
      <c r="C142" s="344"/>
      <c r="D142" s="345"/>
      <c r="E142" s="315"/>
      <c r="F142" s="315"/>
      <c r="G142" s="352"/>
      <c r="H142" s="315">
        <f>H127</f>
        <v>0</v>
      </c>
    </row>
    <row r="143" spans="1:8">
      <c r="A143" s="292"/>
      <c r="H143" s="294"/>
    </row>
    <row r="144" spans="1:8">
      <c r="B144" s="323" t="s">
        <v>244</v>
      </c>
      <c r="H144" s="294">
        <f>SUM(H138:H143)</f>
        <v>0</v>
      </c>
    </row>
    <row r="145" spans="1:8">
      <c r="A145" s="342"/>
      <c r="B145" s="343" t="s">
        <v>315</v>
      </c>
      <c r="C145" s="344"/>
      <c r="D145" s="345"/>
      <c r="E145" s="315"/>
      <c r="F145" s="315"/>
      <c r="G145" s="352"/>
      <c r="H145" s="315">
        <f>0.25*H144</f>
        <v>0</v>
      </c>
    </row>
    <row r="146" spans="1:8">
      <c r="B146" s="323" t="s">
        <v>190</v>
      </c>
      <c r="H146" s="294">
        <f>SUM(H144:H145)</f>
        <v>0</v>
      </c>
    </row>
    <row r="147" spans="1:8">
      <c r="B147" s="323"/>
    </row>
    <row r="148" spans="1:8">
      <c r="B148" s="323"/>
    </row>
    <row r="149" spans="1:8">
      <c r="B149" s="323"/>
    </row>
    <row r="150" spans="1:8">
      <c r="B150" s="323"/>
    </row>
    <row r="151" spans="1:8">
      <c r="B151" s="323"/>
    </row>
    <row r="152" spans="1:8">
      <c r="B152" s="323"/>
    </row>
    <row r="153" spans="1:8">
      <c r="B153" s="323"/>
    </row>
    <row r="154" spans="1:8">
      <c r="A154" s="292"/>
    </row>
    <row r="156" spans="1:8">
      <c r="A156" s="292"/>
      <c r="D156" s="292"/>
      <c r="E156" s="292"/>
      <c r="F156" s="292"/>
      <c r="G156" s="292"/>
    </row>
    <row r="157" spans="1:8">
      <c r="A157" s="292"/>
      <c r="D157" s="292"/>
      <c r="E157" s="292"/>
      <c r="F157" s="292"/>
      <c r="G157" s="292"/>
    </row>
    <row r="158" spans="1:8">
      <c r="A158" s="292"/>
      <c r="D158" s="292"/>
      <c r="E158" s="292"/>
      <c r="F158" s="292"/>
      <c r="G158" s="292"/>
    </row>
    <row r="160" spans="1:8">
      <c r="B160" s="323"/>
    </row>
    <row r="161" spans="2:2">
      <c r="B161" s="323"/>
    </row>
  </sheetData>
  <mergeCells count="6">
    <mergeCell ref="A135:G135"/>
    <mergeCell ref="A1:G1"/>
    <mergeCell ref="A11:H11"/>
    <mergeCell ref="B12:G12"/>
    <mergeCell ref="B13:G13"/>
    <mergeCell ref="B99:C99"/>
  </mergeCells>
  <pageMargins left="0.7" right="0.7" top="0.75" bottom="0.75" header="0.51180555555555496" footer="0.51180555555555496"/>
  <pageSetup paperSize="9" scale="72" firstPageNumber="0" orientation="portrait" useFirstPageNumber="1" horizontalDpi="300" verticalDpi="300" r:id="rId1"/>
  <rowBreaks count="4" manualBreakCount="4">
    <brk id="32" max="16383" man="1"/>
    <brk id="46" max="16383" man="1"/>
    <brk id="72" max="16383" man="1"/>
    <brk id="9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20"/>
  <sheetViews>
    <sheetView view="pageBreakPreview" topLeftCell="A241" zoomScaleNormal="100" workbookViewId="0">
      <selection activeCell="H286" sqref="H286"/>
    </sheetView>
  </sheetViews>
  <sheetFormatPr defaultColWidth="9" defaultRowHeight="15"/>
  <cols>
    <col min="1" max="1" width="2.42578125" style="128" customWidth="1"/>
    <col min="2" max="2" width="2.85546875" style="128" customWidth="1"/>
    <col min="3" max="3" width="2.5703125" style="128" customWidth="1"/>
    <col min="4" max="4" width="3" style="129" customWidth="1"/>
    <col min="5" max="5" width="30.7109375" style="130" customWidth="1"/>
    <col min="6" max="6" width="6.5703125" style="130" customWidth="1"/>
    <col min="7" max="7" width="9.28515625" style="128" customWidth="1"/>
    <col min="8" max="8" width="13.7109375" style="130" customWidth="1"/>
    <col min="9" max="9" width="16.7109375" style="130" customWidth="1"/>
    <col min="10" max="1025" width="8.5703125" customWidth="1"/>
  </cols>
  <sheetData>
    <row r="1" spans="1:9" ht="35.25">
      <c r="A1" s="131" t="s">
        <v>316</v>
      </c>
      <c r="B1" s="131" t="s">
        <v>317</v>
      </c>
      <c r="C1" s="131" t="s">
        <v>318</v>
      </c>
      <c r="D1" s="131" t="s">
        <v>319</v>
      </c>
      <c r="E1" s="132" t="s">
        <v>320</v>
      </c>
      <c r="F1" s="131" t="s">
        <v>321</v>
      </c>
      <c r="G1" s="133" t="s">
        <v>322</v>
      </c>
      <c r="H1" s="134" t="s">
        <v>323</v>
      </c>
      <c r="I1" s="133" t="s">
        <v>324</v>
      </c>
    </row>
    <row r="2" spans="1:9">
      <c r="A2" s="135"/>
      <c r="B2" s="135"/>
      <c r="C2" s="135"/>
      <c r="D2" s="136"/>
      <c r="E2" s="137"/>
      <c r="F2" s="138" t="s">
        <v>325</v>
      </c>
      <c r="G2" s="138"/>
      <c r="H2" s="138"/>
      <c r="I2" s="143"/>
    </row>
    <row r="3" spans="1:9">
      <c r="A3" s="139" t="s">
        <v>326</v>
      </c>
      <c r="B3" s="139"/>
      <c r="C3" s="139"/>
      <c r="D3" s="140"/>
      <c r="E3" s="139"/>
      <c r="F3" s="141"/>
      <c r="G3" s="142"/>
      <c r="H3" s="141"/>
      <c r="I3" s="143"/>
    </row>
    <row r="4" spans="1:9" ht="15" customHeight="1">
      <c r="A4" s="565" t="s">
        <v>327</v>
      </c>
      <c r="B4" s="565"/>
      <c r="C4" s="565"/>
      <c r="D4" s="565"/>
      <c r="E4" s="565"/>
      <c r="F4" s="565"/>
      <c r="G4" s="565"/>
      <c r="H4" s="565"/>
      <c r="I4" s="565"/>
    </row>
    <row r="5" spans="1:9" ht="15" customHeight="1">
      <c r="A5" s="565" t="s">
        <v>328</v>
      </c>
      <c r="B5" s="565"/>
      <c r="C5" s="565"/>
      <c r="D5" s="565"/>
      <c r="E5" s="565"/>
      <c r="F5" s="565"/>
      <c r="G5" s="565"/>
      <c r="H5" s="565"/>
      <c r="I5" s="565"/>
    </row>
    <row r="6" spans="1:9" ht="15" customHeight="1">
      <c r="A6" s="565" t="s">
        <v>329</v>
      </c>
      <c r="B6" s="565"/>
      <c r="C6" s="565"/>
      <c r="D6" s="565"/>
      <c r="E6" s="565"/>
      <c r="F6" s="565"/>
      <c r="G6" s="565"/>
      <c r="H6" s="565"/>
      <c r="I6" s="565"/>
    </row>
    <row r="7" spans="1:9" ht="15" customHeight="1">
      <c r="A7" s="565" t="s">
        <v>330</v>
      </c>
      <c r="B7" s="565"/>
      <c r="C7" s="565"/>
      <c r="D7" s="565"/>
      <c r="E7" s="565"/>
      <c r="F7" s="565"/>
      <c r="G7" s="565"/>
      <c r="H7" s="565"/>
      <c r="I7" s="565"/>
    </row>
    <row r="8" spans="1:9" ht="15" customHeight="1">
      <c r="A8" s="565" t="s">
        <v>331</v>
      </c>
      <c r="B8" s="565"/>
      <c r="C8" s="565"/>
      <c r="D8" s="565"/>
      <c r="E8" s="565"/>
      <c r="F8" s="565"/>
      <c r="G8" s="565"/>
      <c r="H8" s="565"/>
      <c r="I8" s="565"/>
    </row>
    <row r="9" spans="1:9" ht="15" customHeight="1">
      <c r="A9" s="565" t="s">
        <v>332</v>
      </c>
      <c r="B9" s="565"/>
      <c r="C9" s="565"/>
      <c r="D9" s="565"/>
      <c r="E9" s="565"/>
      <c r="F9" s="565"/>
      <c r="G9" s="565"/>
      <c r="H9" s="565"/>
      <c r="I9" s="565"/>
    </row>
    <row r="10" spans="1:9" ht="15" customHeight="1">
      <c r="A10" s="565" t="s">
        <v>333</v>
      </c>
      <c r="B10" s="565"/>
      <c r="C10" s="565"/>
      <c r="D10" s="565"/>
      <c r="E10" s="565"/>
      <c r="F10" s="565"/>
      <c r="G10" s="565"/>
      <c r="H10" s="565"/>
      <c r="I10" s="565"/>
    </row>
    <row r="11" spans="1:9" ht="15" customHeight="1">
      <c r="A11" s="565" t="s">
        <v>334</v>
      </c>
      <c r="B11" s="565"/>
      <c r="C11" s="565"/>
      <c r="D11" s="565"/>
      <c r="E11" s="565"/>
      <c r="F11" s="565"/>
      <c r="G11" s="565"/>
      <c r="H11" s="565"/>
      <c r="I11" s="565"/>
    </row>
    <row r="12" spans="1:9" ht="15" customHeight="1">
      <c r="A12" s="565" t="s">
        <v>335</v>
      </c>
      <c r="B12" s="565"/>
      <c r="C12" s="565"/>
      <c r="D12" s="565"/>
      <c r="E12" s="565"/>
      <c r="F12" s="565"/>
      <c r="G12" s="565"/>
      <c r="H12" s="565"/>
      <c r="I12" s="565"/>
    </row>
    <row r="13" spans="1:9" ht="15" customHeight="1">
      <c r="A13" s="565" t="s">
        <v>336</v>
      </c>
      <c r="B13" s="565"/>
      <c r="C13" s="565"/>
      <c r="D13" s="565"/>
      <c r="E13" s="565"/>
      <c r="F13" s="565"/>
      <c r="G13" s="565"/>
      <c r="H13" s="565"/>
      <c r="I13" s="565"/>
    </row>
    <row r="14" spans="1:9" ht="15" customHeight="1">
      <c r="A14" s="565" t="s">
        <v>337</v>
      </c>
      <c r="B14" s="565"/>
      <c r="C14" s="565"/>
      <c r="D14" s="565"/>
      <c r="E14" s="565"/>
      <c r="F14" s="565"/>
      <c r="G14" s="565"/>
      <c r="H14" s="565"/>
      <c r="I14" s="565"/>
    </row>
    <row r="15" spans="1:9" ht="15" customHeight="1">
      <c r="A15" s="565" t="s">
        <v>338</v>
      </c>
      <c r="B15" s="565"/>
      <c r="C15" s="565"/>
      <c r="D15" s="565"/>
      <c r="E15" s="565"/>
      <c r="F15" s="565"/>
      <c r="G15" s="565"/>
      <c r="H15" s="565"/>
      <c r="I15" s="565"/>
    </row>
    <row r="16" spans="1:9" ht="15" customHeight="1">
      <c r="A16" s="565" t="s">
        <v>339</v>
      </c>
      <c r="B16" s="565"/>
      <c r="C16" s="565"/>
      <c r="D16" s="565"/>
      <c r="E16" s="565"/>
      <c r="F16" s="565"/>
      <c r="G16" s="565"/>
      <c r="H16" s="565"/>
      <c r="I16" s="565"/>
    </row>
    <row r="17" spans="1:9" ht="15" customHeight="1">
      <c r="A17" s="565" t="s">
        <v>340</v>
      </c>
      <c r="B17" s="565"/>
      <c r="C17" s="565"/>
      <c r="D17" s="565"/>
      <c r="E17" s="565"/>
      <c r="F17" s="565"/>
      <c r="G17" s="565"/>
      <c r="H17" s="565"/>
      <c r="I17" s="565"/>
    </row>
    <row r="18" spans="1:9" ht="15" customHeight="1">
      <c r="A18" s="565" t="s">
        <v>341</v>
      </c>
      <c r="B18" s="565"/>
      <c r="C18" s="565"/>
      <c r="D18" s="565"/>
      <c r="E18" s="565"/>
      <c r="F18" s="565"/>
      <c r="G18" s="565"/>
      <c r="H18" s="565"/>
      <c r="I18" s="565"/>
    </row>
    <row r="19" spans="1:9" ht="15" customHeight="1">
      <c r="A19" s="565" t="s">
        <v>342</v>
      </c>
      <c r="B19" s="565"/>
      <c r="C19" s="565"/>
      <c r="D19" s="565"/>
      <c r="E19" s="565"/>
      <c r="F19" s="565"/>
      <c r="G19" s="565"/>
      <c r="H19" s="565"/>
      <c r="I19" s="565"/>
    </row>
    <row r="20" spans="1:9" ht="15" customHeight="1">
      <c r="A20" s="565" t="s">
        <v>343</v>
      </c>
      <c r="B20" s="565"/>
      <c r="C20" s="565"/>
      <c r="D20" s="565"/>
      <c r="E20" s="565"/>
      <c r="F20" s="565"/>
      <c r="G20" s="565"/>
      <c r="H20" s="565"/>
      <c r="I20" s="565"/>
    </row>
    <row r="21" spans="1:9" ht="15" customHeight="1">
      <c r="A21" s="565" t="s">
        <v>344</v>
      </c>
      <c r="B21" s="565"/>
      <c r="C21" s="565"/>
      <c r="D21" s="565"/>
      <c r="E21" s="565"/>
      <c r="F21" s="565"/>
      <c r="G21" s="565"/>
      <c r="H21" s="565"/>
      <c r="I21" s="565"/>
    </row>
    <row r="22" spans="1:9" ht="15" customHeight="1">
      <c r="A22" s="565" t="s">
        <v>345</v>
      </c>
      <c r="B22" s="565"/>
      <c r="C22" s="565"/>
      <c r="D22" s="565"/>
      <c r="E22" s="565"/>
      <c r="F22" s="565"/>
      <c r="G22" s="565"/>
      <c r="H22" s="565"/>
      <c r="I22" s="565"/>
    </row>
    <row r="23" spans="1:9" ht="15" customHeight="1">
      <c r="A23" s="565" t="s">
        <v>346</v>
      </c>
      <c r="B23" s="565"/>
      <c r="C23" s="565"/>
      <c r="D23" s="565"/>
      <c r="E23" s="565"/>
      <c r="F23" s="565"/>
      <c r="G23" s="565"/>
      <c r="H23" s="565"/>
      <c r="I23" s="565"/>
    </row>
    <row r="24" spans="1:9" ht="15" customHeight="1">
      <c r="A24" s="565" t="s">
        <v>347</v>
      </c>
      <c r="B24" s="565"/>
      <c r="C24" s="565"/>
      <c r="D24" s="565"/>
      <c r="E24" s="565"/>
      <c r="F24" s="565"/>
      <c r="G24" s="565"/>
      <c r="H24" s="565"/>
      <c r="I24" s="565"/>
    </row>
    <row r="25" spans="1:9" ht="15" customHeight="1">
      <c r="A25" s="565" t="s">
        <v>348</v>
      </c>
      <c r="B25" s="565"/>
      <c r="C25" s="565"/>
      <c r="D25" s="565"/>
      <c r="E25" s="565"/>
      <c r="F25" s="565"/>
      <c r="G25" s="565"/>
      <c r="H25" s="565"/>
      <c r="I25" s="565"/>
    </row>
    <row r="26" spans="1:9" ht="15" customHeight="1">
      <c r="A26" s="565" t="s">
        <v>349</v>
      </c>
      <c r="B26" s="565"/>
      <c r="C26" s="565"/>
      <c r="D26" s="565"/>
      <c r="E26" s="565"/>
      <c r="F26" s="565"/>
      <c r="G26" s="565"/>
      <c r="H26" s="565"/>
      <c r="I26" s="565"/>
    </row>
    <row r="27" spans="1:9" ht="15" customHeight="1">
      <c r="A27" s="568" t="s">
        <v>350</v>
      </c>
      <c r="B27" s="568"/>
      <c r="C27" s="568"/>
      <c r="D27" s="568"/>
      <c r="E27" s="568"/>
      <c r="F27" s="568"/>
      <c r="G27" s="568"/>
      <c r="H27" s="568"/>
      <c r="I27" s="568"/>
    </row>
    <row r="28" spans="1:9" ht="15" customHeight="1">
      <c r="A28" s="565" t="s">
        <v>351</v>
      </c>
      <c r="B28" s="565"/>
      <c r="C28" s="565"/>
      <c r="D28" s="565"/>
      <c r="E28" s="565"/>
      <c r="F28" s="565"/>
      <c r="G28" s="565"/>
      <c r="H28" s="565"/>
      <c r="I28" s="565"/>
    </row>
    <row r="29" spans="1:9" ht="15" customHeight="1">
      <c r="A29" s="565" t="s">
        <v>352</v>
      </c>
      <c r="B29" s="565"/>
      <c r="C29" s="565"/>
      <c r="D29" s="565"/>
      <c r="E29" s="565"/>
      <c r="F29" s="565"/>
      <c r="G29" s="565"/>
      <c r="H29" s="565"/>
      <c r="I29" s="565"/>
    </row>
    <row r="30" spans="1:9" ht="15" customHeight="1">
      <c r="A30" s="565" t="s">
        <v>353</v>
      </c>
      <c r="B30" s="565"/>
      <c r="C30" s="565"/>
      <c r="D30" s="565"/>
      <c r="E30" s="565"/>
      <c r="F30" s="565"/>
      <c r="G30" s="565"/>
      <c r="H30" s="565"/>
      <c r="I30" s="565"/>
    </row>
    <row r="31" spans="1:9" ht="15" customHeight="1">
      <c r="A31" s="565" t="s">
        <v>354</v>
      </c>
      <c r="B31" s="565"/>
      <c r="C31" s="565"/>
      <c r="D31" s="565"/>
      <c r="E31" s="565"/>
      <c r="F31" s="565"/>
      <c r="G31" s="565"/>
      <c r="H31" s="565"/>
      <c r="I31" s="565"/>
    </row>
    <row r="32" spans="1:9" ht="15" customHeight="1">
      <c r="A32" s="565" t="s">
        <v>355</v>
      </c>
      <c r="B32" s="565"/>
      <c r="C32" s="565"/>
      <c r="D32" s="565"/>
      <c r="E32" s="565"/>
      <c r="F32" s="565"/>
      <c r="G32" s="565"/>
      <c r="H32" s="565"/>
      <c r="I32" s="565"/>
    </row>
    <row r="33" spans="1:9" ht="15" customHeight="1">
      <c r="A33" s="565" t="s">
        <v>356</v>
      </c>
      <c r="B33" s="565"/>
      <c r="C33" s="565"/>
      <c r="D33" s="565"/>
      <c r="E33" s="565"/>
      <c r="F33" s="565"/>
      <c r="G33" s="565"/>
      <c r="H33" s="565"/>
      <c r="I33" s="565"/>
    </row>
    <row r="34" spans="1:9" ht="15" customHeight="1">
      <c r="A34" s="565" t="s">
        <v>357</v>
      </c>
      <c r="B34" s="565"/>
      <c r="C34" s="565"/>
      <c r="D34" s="565"/>
      <c r="E34" s="565"/>
      <c r="F34" s="565"/>
      <c r="G34" s="565"/>
      <c r="H34" s="565"/>
      <c r="I34" s="565"/>
    </row>
    <row r="35" spans="1:9" ht="15" customHeight="1">
      <c r="A35" s="565" t="s">
        <v>358</v>
      </c>
      <c r="B35" s="565"/>
      <c r="C35" s="565"/>
      <c r="D35" s="565"/>
      <c r="E35" s="565"/>
      <c r="F35" s="565"/>
      <c r="G35" s="565"/>
      <c r="H35" s="565"/>
      <c r="I35" s="565"/>
    </row>
    <row r="36" spans="1:9" ht="15" customHeight="1">
      <c r="A36" s="565" t="s">
        <v>359</v>
      </c>
      <c r="B36" s="565"/>
      <c r="C36" s="565"/>
      <c r="D36" s="565"/>
      <c r="E36" s="565"/>
      <c r="F36" s="565"/>
      <c r="G36" s="565"/>
      <c r="H36" s="565"/>
      <c r="I36" s="565"/>
    </row>
    <row r="37" spans="1:9" ht="15" customHeight="1">
      <c r="A37" s="565" t="s">
        <v>360</v>
      </c>
      <c r="B37" s="565"/>
      <c r="C37" s="565"/>
      <c r="D37" s="565"/>
      <c r="E37" s="565"/>
      <c r="F37" s="565"/>
      <c r="G37" s="565"/>
      <c r="H37" s="565"/>
      <c r="I37" s="565"/>
    </row>
    <row r="38" spans="1:9" ht="15" customHeight="1">
      <c r="A38" s="565" t="s">
        <v>361</v>
      </c>
      <c r="B38" s="565"/>
      <c r="C38" s="565"/>
      <c r="D38" s="565"/>
      <c r="E38" s="565"/>
      <c r="F38" s="565"/>
      <c r="G38" s="565"/>
      <c r="H38" s="565"/>
      <c r="I38" s="565"/>
    </row>
    <row r="39" spans="1:9" ht="15" customHeight="1">
      <c r="A39" s="565" t="s">
        <v>362</v>
      </c>
      <c r="B39" s="565"/>
      <c r="C39" s="565"/>
      <c r="D39" s="565"/>
      <c r="E39" s="565"/>
      <c r="F39" s="565"/>
      <c r="G39" s="565"/>
      <c r="H39" s="565"/>
      <c r="I39" s="565"/>
    </row>
    <row r="40" spans="1:9" ht="15" customHeight="1">
      <c r="A40" s="565" t="s">
        <v>363</v>
      </c>
      <c r="B40" s="565"/>
      <c r="C40" s="565"/>
      <c r="D40" s="565"/>
      <c r="E40" s="565"/>
      <c r="F40" s="565"/>
      <c r="G40" s="565"/>
      <c r="H40" s="565"/>
      <c r="I40" s="565"/>
    </row>
    <row r="41" spans="1:9" ht="15" customHeight="1">
      <c r="A41" s="565" t="s">
        <v>364</v>
      </c>
      <c r="B41" s="565"/>
      <c r="C41" s="565"/>
      <c r="D41" s="565"/>
      <c r="E41" s="565"/>
      <c r="F41" s="565"/>
      <c r="G41" s="565"/>
      <c r="H41" s="565"/>
      <c r="I41" s="565"/>
    </row>
    <row r="42" spans="1:9" ht="15" customHeight="1">
      <c r="A42" s="565" t="s">
        <v>365</v>
      </c>
      <c r="B42" s="565"/>
      <c r="C42" s="565"/>
      <c r="D42" s="565"/>
      <c r="E42" s="565"/>
      <c r="F42" s="565"/>
      <c r="G42" s="565"/>
      <c r="H42" s="565"/>
      <c r="I42" s="565"/>
    </row>
    <row r="43" spans="1:9" ht="15" customHeight="1">
      <c r="A43" s="565" t="s">
        <v>366</v>
      </c>
      <c r="B43" s="565"/>
      <c r="C43" s="565"/>
      <c r="D43" s="565"/>
      <c r="E43" s="565"/>
      <c r="F43" s="565"/>
      <c r="G43" s="565"/>
      <c r="H43" s="565"/>
      <c r="I43" s="565"/>
    </row>
    <row r="44" spans="1:9" ht="15" customHeight="1">
      <c r="A44" s="565" t="s">
        <v>367</v>
      </c>
      <c r="B44" s="565"/>
      <c r="C44" s="565"/>
      <c r="D44" s="565"/>
      <c r="E44" s="565"/>
      <c r="F44" s="565"/>
      <c r="G44" s="565"/>
      <c r="H44" s="565"/>
      <c r="I44" s="565"/>
    </row>
    <row r="45" spans="1:9" ht="15" customHeight="1">
      <c r="A45" s="565" t="s">
        <v>368</v>
      </c>
      <c r="B45" s="565"/>
      <c r="C45" s="565"/>
      <c r="D45" s="565"/>
      <c r="E45" s="565"/>
      <c r="F45" s="565"/>
      <c r="G45" s="565"/>
      <c r="H45" s="565"/>
      <c r="I45" s="565"/>
    </row>
    <row r="46" spans="1:9" ht="15" customHeight="1">
      <c r="A46" s="567" t="s">
        <v>369</v>
      </c>
      <c r="B46" s="567"/>
      <c r="C46" s="567"/>
      <c r="D46" s="567"/>
      <c r="E46" s="567"/>
      <c r="F46" s="567"/>
      <c r="G46" s="567"/>
      <c r="H46" s="567"/>
      <c r="I46" s="567"/>
    </row>
    <row r="47" spans="1:9" ht="15" customHeight="1">
      <c r="A47" s="565" t="s">
        <v>370</v>
      </c>
      <c r="B47" s="565"/>
      <c r="C47" s="565"/>
      <c r="D47" s="565"/>
      <c r="E47" s="565"/>
      <c r="F47" s="565"/>
      <c r="G47" s="565"/>
      <c r="H47" s="565"/>
      <c r="I47" s="565"/>
    </row>
    <row r="48" spans="1:9" ht="15" customHeight="1">
      <c r="A48" s="565" t="s">
        <v>371</v>
      </c>
      <c r="B48" s="565"/>
      <c r="C48" s="565"/>
      <c r="D48" s="565"/>
      <c r="E48" s="565"/>
      <c r="F48" s="565"/>
      <c r="G48" s="565"/>
      <c r="H48" s="565"/>
      <c r="I48" s="565"/>
    </row>
    <row r="49" spans="1:9" ht="15" customHeight="1">
      <c r="A49" s="565" t="s">
        <v>372</v>
      </c>
      <c r="B49" s="565"/>
      <c r="C49" s="565"/>
      <c r="D49" s="565"/>
      <c r="E49" s="565"/>
      <c r="F49" s="565"/>
      <c r="G49" s="565"/>
      <c r="H49" s="565"/>
      <c r="I49" s="565"/>
    </row>
    <row r="50" spans="1:9" ht="15" customHeight="1">
      <c r="A50" s="565" t="s">
        <v>373</v>
      </c>
      <c r="B50" s="565"/>
      <c r="C50" s="565"/>
      <c r="D50" s="565"/>
      <c r="E50" s="565"/>
      <c r="F50" s="565"/>
      <c r="G50" s="565"/>
      <c r="H50" s="565"/>
      <c r="I50" s="565"/>
    </row>
    <row r="51" spans="1:9" ht="15" customHeight="1">
      <c r="A51" s="565" t="s">
        <v>374</v>
      </c>
      <c r="B51" s="565"/>
      <c r="C51" s="565"/>
      <c r="D51" s="565"/>
      <c r="E51" s="565"/>
      <c r="F51" s="565"/>
      <c r="G51" s="565"/>
      <c r="H51" s="565"/>
      <c r="I51" s="565"/>
    </row>
    <row r="52" spans="1:9" ht="15" customHeight="1">
      <c r="A52" s="565" t="s">
        <v>375</v>
      </c>
      <c r="B52" s="565"/>
      <c r="C52" s="565"/>
      <c r="D52" s="565"/>
      <c r="E52" s="565"/>
      <c r="F52" s="565"/>
      <c r="G52" s="565"/>
      <c r="H52" s="565"/>
      <c r="I52" s="565"/>
    </row>
    <row r="53" spans="1:9" ht="15" customHeight="1">
      <c r="A53" s="565" t="s">
        <v>376</v>
      </c>
      <c r="B53" s="565"/>
      <c r="C53" s="565"/>
      <c r="D53" s="565"/>
      <c r="E53" s="565"/>
      <c r="F53" s="565"/>
      <c r="G53" s="565"/>
      <c r="H53" s="565"/>
      <c r="I53" s="565"/>
    </row>
    <row r="54" spans="1:9" ht="15" customHeight="1">
      <c r="A54" s="565" t="s">
        <v>377</v>
      </c>
      <c r="B54" s="565"/>
      <c r="C54" s="565"/>
      <c r="D54" s="565"/>
      <c r="E54" s="565"/>
      <c r="F54" s="565"/>
      <c r="G54" s="565"/>
      <c r="H54" s="565"/>
      <c r="I54" s="565"/>
    </row>
    <row r="55" spans="1:9" ht="15" customHeight="1">
      <c r="A55" s="565" t="s">
        <v>378</v>
      </c>
      <c r="B55" s="565"/>
      <c r="C55" s="565"/>
      <c r="D55" s="565"/>
      <c r="E55" s="565"/>
      <c r="F55" s="565"/>
      <c r="G55" s="565"/>
      <c r="H55" s="565"/>
      <c r="I55" s="565"/>
    </row>
    <row r="56" spans="1:9" ht="15" customHeight="1">
      <c r="A56" s="565" t="s">
        <v>379</v>
      </c>
      <c r="B56" s="565"/>
      <c r="C56" s="565"/>
      <c r="D56" s="565"/>
      <c r="E56" s="565"/>
      <c r="F56" s="565"/>
      <c r="G56" s="565"/>
      <c r="H56" s="565"/>
      <c r="I56" s="565"/>
    </row>
    <row r="57" spans="1:9" ht="15" customHeight="1">
      <c r="A57" s="567" t="s">
        <v>380</v>
      </c>
      <c r="B57" s="567"/>
      <c r="C57" s="567"/>
      <c r="D57" s="567"/>
      <c r="E57" s="567"/>
      <c r="F57" s="567"/>
      <c r="G57" s="567"/>
      <c r="H57" s="567"/>
      <c r="I57" s="567"/>
    </row>
    <row r="58" spans="1:9" ht="15" customHeight="1">
      <c r="A58" s="565" t="s">
        <v>381</v>
      </c>
      <c r="B58" s="565"/>
      <c r="C58" s="565"/>
      <c r="D58" s="565"/>
      <c r="E58" s="565"/>
      <c r="F58" s="565"/>
      <c r="G58" s="565"/>
      <c r="H58" s="565"/>
      <c r="I58" s="565"/>
    </row>
    <row r="59" spans="1:9" ht="15" customHeight="1">
      <c r="A59" s="565" t="s">
        <v>382</v>
      </c>
      <c r="B59" s="565"/>
      <c r="C59" s="565"/>
      <c r="D59" s="565"/>
      <c r="E59" s="565"/>
      <c r="F59" s="565"/>
      <c r="G59" s="565"/>
      <c r="H59" s="565"/>
      <c r="I59" s="565"/>
    </row>
    <row r="60" spans="1:9" ht="15" customHeight="1">
      <c r="A60" s="565" t="s">
        <v>12</v>
      </c>
      <c r="B60" s="565"/>
      <c r="C60" s="565"/>
      <c r="D60" s="565"/>
      <c r="E60" s="565"/>
      <c r="F60" s="565"/>
      <c r="G60" s="565"/>
      <c r="H60" s="565"/>
      <c r="I60" s="565"/>
    </row>
    <row r="61" spans="1:9" ht="15" customHeight="1">
      <c r="A61" s="565" t="s">
        <v>383</v>
      </c>
      <c r="B61" s="565"/>
      <c r="C61" s="565"/>
      <c r="D61" s="565"/>
      <c r="E61" s="565"/>
      <c r="F61" s="565"/>
      <c r="G61" s="565"/>
      <c r="H61" s="565"/>
      <c r="I61" s="565"/>
    </row>
    <row r="62" spans="1:9" ht="15" customHeight="1">
      <c r="A62" s="565" t="s">
        <v>384</v>
      </c>
      <c r="B62" s="565"/>
      <c r="C62" s="565"/>
      <c r="D62" s="565"/>
      <c r="E62" s="565"/>
      <c r="F62" s="565"/>
      <c r="G62" s="565"/>
      <c r="H62" s="565"/>
      <c r="I62" s="565"/>
    </row>
    <row r="63" spans="1:9" ht="15" customHeight="1">
      <c r="A63" s="565" t="s">
        <v>385</v>
      </c>
      <c r="B63" s="565"/>
      <c r="C63" s="565"/>
      <c r="D63" s="565"/>
      <c r="E63" s="565"/>
      <c r="F63" s="565"/>
      <c r="G63" s="565"/>
      <c r="H63" s="565"/>
      <c r="I63" s="565"/>
    </row>
    <row r="64" spans="1:9" ht="15" customHeight="1">
      <c r="A64" s="567" t="s">
        <v>386</v>
      </c>
      <c r="B64" s="567"/>
      <c r="C64" s="567"/>
      <c r="D64" s="567"/>
      <c r="E64" s="567"/>
      <c r="F64" s="567"/>
      <c r="G64" s="567"/>
      <c r="H64" s="567"/>
      <c r="I64" s="567"/>
    </row>
    <row r="65" spans="1:9" ht="15" customHeight="1">
      <c r="A65" s="565" t="s">
        <v>387</v>
      </c>
      <c r="B65" s="565"/>
      <c r="C65" s="565"/>
      <c r="D65" s="565"/>
      <c r="E65" s="565"/>
      <c r="F65" s="565"/>
      <c r="G65" s="565"/>
      <c r="H65" s="565"/>
      <c r="I65" s="565"/>
    </row>
    <row r="66" spans="1:9" ht="15" customHeight="1">
      <c r="A66" s="565" t="s">
        <v>388</v>
      </c>
      <c r="B66" s="565"/>
      <c r="C66" s="565"/>
      <c r="D66" s="565"/>
      <c r="E66" s="565"/>
      <c r="F66" s="565"/>
      <c r="G66" s="565"/>
      <c r="H66" s="565"/>
      <c r="I66" s="565"/>
    </row>
    <row r="67" spans="1:9" ht="15" customHeight="1">
      <c r="A67" s="565" t="s">
        <v>389</v>
      </c>
      <c r="B67" s="565"/>
      <c r="C67" s="565"/>
      <c r="D67" s="565"/>
      <c r="E67" s="565"/>
      <c r="F67" s="565"/>
      <c r="G67" s="565"/>
      <c r="H67" s="565"/>
      <c r="I67" s="565"/>
    </row>
    <row r="68" spans="1:9" ht="15" customHeight="1">
      <c r="A68" s="565" t="s">
        <v>390</v>
      </c>
      <c r="B68" s="565"/>
      <c r="C68" s="565"/>
      <c r="D68" s="565"/>
      <c r="E68" s="565"/>
      <c r="F68" s="565"/>
      <c r="G68" s="565"/>
      <c r="H68" s="565"/>
      <c r="I68" s="565"/>
    </row>
    <row r="69" spans="1:9" ht="15" customHeight="1">
      <c r="A69" s="565" t="s">
        <v>391</v>
      </c>
      <c r="B69" s="565"/>
      <c r="C69" s="565"/>
      <c r="D69" s="565"/>
      <c r="E69" s="565"/>
      <c r="F69" s="565"/>
      <c r="G69" s="565"/>
      <c r="H69" s="565"/>
      <c r="I69" s="565"/>
    </row>
    <row r="70" spans="1:9" ht="15" customHeight="1">
      <c r="A70" s="565" t="s">
        <v>392</v>
      </c>
      <c r="B70" s="565"/>
      <c r="C70" s="565"/>
      <c r="D70" s="565"/>
      <c r="E70" s="565"/>
      <c r="F70" s="565"/>
      <c r="G70" s="565"/>
      <c r="H70" s="565"/>
      <c r="I70" s="565"/>
    </row>
    <row r="71" spans="1:9" ht="15" customHeight="1">
      <c r="A71" s="565" t="s">
        <v>393</v>
      </c>
      <c r="B71" s="565"/>
      <c r="C71" s="565"/>
      <c r="D71" s="565"/>
      <c r="E71" s="565"/>
      <c r="F71" s="565"/>
      <c r="G71" s="565"/>
      <c r="H71" s="565"/>
      <c r="I71" s="565"/>
    </row>
    <row r="72" spans="1:9" ht="15" customHeight="1">
      <c r="A72" s="565" t="s">
        <v>394</v>
      </c>
      <c r="B72" s="565"/>
      <c r="C72" s="565"/>
      <c r="D72" s="565"/>
      <c r="E72" s="565"/>
      <c r="F72" s="565"/>
      <c r="G72" s="565"/>
      <c r="H72" s="565"/>
      <c r="I72" s="565"/>
    </row>
    <row r="73" spans="1:9" ht="15" customHeight="1">
      <c r="A73" s="567" t="s">
        <v>395</v>
      </c>
      <c r="B73" s="567"/>
      <c r="C73" s="567"/>
      <c r="D73" s="567"/>
      <c r="E73" s="567"/>
      <c r="F73" s="567"/>
      <c r="G73" s="567"/>
      <c r="H73" s="567"/>
      <c r="I73" s="567"/>
    </row>
    <row r="74" spans="1:9" ht="15" customHeight="1">
      <c r="A74" s="565" t="s">
        <v>396</v>
      </c>
      <c r="B74" s="565"/>
      <c r="C74" s="565"/>
      <c r="D74" s="565"/>
      <c r="E74" s="565"/>
      <c r="F74" s="565"/>
      <c r="G74" s="565"/>
      <c r="H74" s="565"/>
      <c r="I74" s="565"/>
    </row>
    <row r="75" spans="1:9" ht="15" customHeight="1">
      <c r="A75" s="565" t="s">
        <v>397</v>
      </c>
      <c r="B75" s="565"/>
      <c r="C75" s="565"/>
      <c r="D75" s="565"/>
      <c r="E75" s="565"/>
      <c r="F75" s="565"/>
      <c r="G75" s="565"/>
      <c r="H75" s="565"/>
      <c r="I75" s="565"/>
    </row>
    <row r="76" spans="1:9" ht="15" customHeight="1">
      <c r="A76" s="567" t="s">
        <v>398</v>
      </c>
      <c r="B76" s="567"/>
      <c r="C76" s="567"/>
      <c r="D76" s="567"/>
      <c r="E76" s="567"/>
      <c r="F76" s="567"/>
      <c r="G76" s="567"/>
      <c r="H76" s="567"/>
      <c r="I76" s="567"/>
    </row>
    <row r="77" spans="1:9" ht="15" customHeight="1">
      <c r="A77" s="565" t="s">
        <v>399</v>
      </c>
      <c r="B77" s="565"/>
      <c r="C77" s="565"/>
      <c r="D77" s="565"/>
      <c r="E77" s="565"/>
      <c r="F77" s="565"/>
      <c r="G77" s="565"/>
      <c r="H77" s="565"/>
      <c r="I77" s="565"/>
    </row>
    <row r="78" spans="1:9" ht="15" customHeight="1">
      <c r="A78" s="565" t="s">
        <v>400</v>
      </c>
      <c r="B78" s="565"/>
      <c r="C78" s="565"/>
      <c r="D78" s="565"/>
      <c r="E78" s="565"/>
      <c r="F78" s="565"/>
      <c r="G78" s="565"/>
      <c r="H78" s="565"/>
      <c r="I78" s="565"/>
    </row>
    <row r="79" spans="1:9" ht="15" customHeight="1">
      <c r="A79" s="565" t="s">
        <v>401</v>
      </c>
      <c r="B79" s="565"/>
      <c r="C79" s="565"/>
      <c r="D79" s="565"/>
      <c r="E79" s="565"/>
      <c r="F79" s="565"/>
      <c r="G79" s="565"/>
      <c r="H79" s="565"/>
      <c r="I79" s="565"/>
    </row>
    <row r="80" spans="1:9" ht="15" customHeight="1">
      <c r="A80" s="565" t="s">
        <v>402</v>
      </c>
      <c r="B80" s="565"/>
      <c r="C80" s="565"/>
      <c r="D80" s="565"/>
      <c r="E80" s="565"/>
      <c r="F80" s="565"/>
      <c r="G80" s="565"/>
      <c r="H80" s="565"/>
      <c r="I80" s="565"/>
    </row>
    <row r="81" spans="1:9" ht="15" customHeight="1">
      <c r="A81" s="565" t="s">
        <v>403</v>
      </c>
      <c r="B81" s="565"/>
      <c r="C81" s="565"/>
      <c r="D81" s="565"/>
      <c r="E81" s="565"/>
      <c r="F81" s="565"/>
      <c r="G81" s="565"/>
      <c r="H81" s="565"/>
      <c r="I81" s="565"/>
    </row>
    <row r="82" spans="1:9" ht="15" customHeight="1">
      <c r="A82" s="565" t="s">
        <v>404</v>
      </c>
      <c r="B82" s="565"/>
      <c r="C82" s="565"/>
      <c r="D82" s="565"/>
      <c r="E82" s="565"/>
      <c r="F82" s="565"/>
      <c r="G82" s="565"/>
      <c r="H82" s="565"/>
      <c r="I82" s="565"/>
    </row>
    <row r="83" spans="1:9" ht="15" customHeight="1">
      <c r="A83" s="565" t="s">
        <v>405</v>
      </c>
      <c r="B83" s="565"/>
      <c r="C83" s="565"/>
      <c r="D83" s="565"/>
      <c r="E83" s="565"/>
      <c r="F83" s="565"/>
      <c r="G83" s="565"/>
      <c r="H83" s="565"/>
      <c r="I83" s="565"/>
    </row>
    <row r="84" spans="1:9" ht="15" customHeight="1">
      <c r="A84" s="565" t="s">
        <v>406</v>
      </c>
      <c r="B84" s="565"/>
      <c r="C84" s="565"/>
      <c r="D84" s="565"/>
      <c r="E84" s="565"/>
      <c r="F84" s="565"/>
      <c r="G84" s="565"/>
      <c r="H84" s="565"/>
      <c r="I84" s="565"/>
    </row>
    <row r="85" spans="1:9" ht="15" customHeight="1">
      <c r="A85" s="565" t="s">
        <v>407</v>
      </c>
      <c r="B85" s="565"/>
      <c r="C85" s="565"/>
      <c r="D85" s="565"/>
      <c r="E85" s="565"/>
      <c r="F85" s="565"/>
      <c r="G85" s="565"/>
      <c r="H85" s="565"/>
      <c r="I85" s="565"/>
    </row>
    <row r="86" spans="1:9">
      <c r="A86" s="144">
        <f>$A$2</f>
        <v>0</v>
      </c>
      <c r="B86" s="144">
        <v>1</v>
      </c>
      <c r="C86" s="144">
        <v>1</v>
      </c>
      <c r="D86" s="145" t="s">
        <v>408</v>
      </c>
      <c r="E86" s="146"/>
      <c r="F86" s="147"/>
      <c r="G86" s="146"/>
      <c r="H86" s="146"/>
      <c r="I86" s="173"/>
    </row>
    <row r="87" spans="1:9">
      <c r="A87" s="148"/>
      <c r="B87" s="148"/>
      <c r="C87" s="148"/>
      <c r="D87" s="149"/>
      <c r="E87" s="141"/>
      <c r="F87" s="142"/>
      <c r="G87" s="141"/>
      <c r="H87" s="141"/>
    </row>
    <row r="88" spans="1:9" ht="359.25" customHeight="1">
      <c r="A88" s="148"/>
      <c r="B88" s="148"/>
      <c r="C88" s="148"/>
      <c r="D88" s="149"/>
      <c r="E88" s="150" t="s">
        <v>409</v>
      </c>
      <c r="F88" s="142"/>
      <c r="G88" s="141"/>
      <c r="H88" s="141"/>
    </row>
    <row r="89" spans="1:9">
      <c r="A89" s="148"/>
      <c r="B89" s="148"/>
      <c r="C89" s="148"/>
      <c r="D89" s="149"/>
      <c r="E89" s="150"/>
      <c r="F89" s="142"/>
      <c r="G89" s="141"/>
      <c r="H89" s="141"/>
    </row>
    <row r="90" spans="1:9">
      <c r="A90" s="148"/>
      <c r="B90" s="148"/>
      <c r="C90" s="148"/>
      <c r="D90" s="149"/>
      <c r="E90" s="150"/>
      <c r="H90" s="151"/>
      <c r="I90" s="174"/>
    </row>
    <row r="91" spans="1:9" ht="63.75">
      <c r="A91" s="152"/>
      <c r="B91" s="152"/>
      <c r="C91" s="152"/>
      <c r="D91" s="153" t="s">
        <v>410</v>
      </c>
      <c r="E91" s="154" t="s">
        <v>411</v>
      </c>
      <c r="H91" s="155"/>
      <c r="I91" s="174"/>
    </row>
    <row r="92" spans="1:9" ht="38.25">
      <c r="A92" s="152"/>
      <c r="B92" s="152"/>
      <c r="C92" s="152"/>
      <c r="D92" s="153"/>
      <c r="E92" s="154" t="s">
        <v>412</v>
      </c>
      <c r="H92" s="155"/>
      <c r="I92" s="174"/>
    </row>
    <row r="93" spans="1:9" ht="38.25">
      <c r="A93" s="152"/>
      <c r="B93" s="152"/>
      <c r="C93" s="152"/>
      <c r="D93" s="153"/>
      <c r="E93" s="156" t="s">
        <v>413</v>
      </c>
      <c r="F93" s="130" t="s">
        <v>129</v>
      </c>
      <c r="G93" s="128">
        <v>1</v>
      </c>
      <c r="H93" s="155"/>
      <c r="I93" s="174"/>
    </row>
    <row r="94" spans="1:9" ht="25.5">
      <c r="A94" s="152"/>
      <c r="B94" s="152"/>
      <c r="C94" s="152"/>
      <c r="D94" s="153"/>
      <c r="E94" s="156" t="s">
        <v>414</v>
      </c>
      <c r="F94" s="130" t="s">
        <v>129</v>
      </c>
      <c r="G94" s="128">
        <v>1</v>
      </c>
      <c r="H94" s="155"/>
      <c r="I94" s="174"/>
    </row>
    <row r="95" spans="1:9" ht="25.5">
      <c r="A95" s="152"/>
      <c r="B95" s="152"/>
      <c r="C95" s="152"/>
      <c r="D95" s="153"/>
      <c r="E95" s="156" t="s">
        <v>415</v>
      </c>
      <c r="F95" s="130" t="s">
        <v>121</v>
      </c>
      <c r="G95" s="128">
        <v>1</v>
      </c>
      <c r="H95" s="155"/>
      <c r="I95" s="174"/>
    </row>
    <row r="96" spans="1:9" ht="25.5">
      <c r="A96" s="152"/>
      <c r="B96" s="152"/>
      <c r="C96" s="152"/>
      <c r="D96" s="153"/>
      <c r="E96" s="156" t="s">
        <v>416</v>
      </c>
      <c r="F96" s="130" t="s">
        <v>121</v>
      </c>
      <c r="G96" s="128">
        <v>1</v>
      </c>
      <c r="H96" s="155"/>
      <c r="I96" s="174"/>
    </row>
    <row r="97" spans="1:9" ht="25.5">
      <c r="A97" s="152"/>
      <c r="B97" s="152"/>
      <c r="C97" s="152"/>
      <c r="D97" s="153"/>
      <c r="E97" s="156" t="s">
        <v>417</v>
      </c>
      <c r="F97" s="130" t="s">
        <v>121</v>
      </c>
      <c r="G97" s="128">
        <v>6</v>
      </c>
      <c r="H97" s="155"/>
      <c r="I97" s="174"/>
    </row>
    <row r="98" spans="1:9" ht="25.5">
      <c r="A98" s="152"/>
      <c r="B98" s="152"/>
      <c r="C98" s="152"/>
      <c r="D98" s="153"/>
      <c r="E98" s="156" t="s">
        <v>418</v>
      </c>
      <c r="F98" s="130" t="s">
        <v>121</v>
      </c>
      <c r="G98" s="128">
        <v>5</v>
      </c>
      <c r="H98" s="155"/>
      <c r="I98" s="174"/>
    </row>
    <row r="99" spans="1:9" ht="25.5">
      <c r="A99" s="152"/>
      <c r="B99" s="152"/>
      <c r="C99" s="152"/>
      <c r="D99" s="153"/>
      <c r="E99" s="157" t="s">
        <v>419</v>
      </c>
      <c r="F99" s="130" t="s">
        <v>121</v>
      </c>
      <c r="G99" s="128">
        <v>1</v>
      </c>
      <c r="H99" s="155"/>
      <c r="I99" s="174"/>
    </row>
    <row r="100" spans="1:9">
      <c r="A100" s="152"/>
      <c r="B100" s="152"/>
      <c r="C100" s="152"/>
      <c r="D100" s="153"/>
      <c r="E100" s="154" t="s">
        <v>420</v>
      </c>
      <c r="F100" s="130" t="s">
        <v>121</v>
      </c>
      <c r="G100" s="128">
        <v>2</v>
      </c>
      <c r="H100" s="155"/>
      <c r="I100" s="174"/>
    </row>
    <row r="101" spans="1:9">
      <c r="A101" s="152"/>
      <c r="B101" s="152"/>
      <c r="C101" s="152"/>
      <c r="D101" s="153"/>
      <c r="E101" s="154" t="s">
        <v>421</v>
      </c>
      <c r="F101" s="130" t="s">
        <v>121</v>
      </c>
      <c r="G101" s="128">
        <v>4</v>
      </c>
      <c r="H101" s="155"/>
      <c r="I101" s="174"/>
    </row>
    <row r="102" spans="1:9">
      <c r="A102" s="152"/>
      <c r="B102" s="152"/>
      <c r="C102" s="152"/>
      <c r="D102" s="153"/>
      <c r="E102" s="154" t="s">
        <v>422</v>
      </c>
      <c r="F102" s="130" t="s">
        <v>121</v>
      </c>
      <c r="G102" s="128">
        <v>4</v>
      </c>
      <c r="H102" s="155"/>
      <c r="I102" s="174"/>
    </row>
    <row r="103" spans="1:9">
      <c r="A103" s="152"/>
      <c r="B103" s="152"/>
      <c r="C103" s="152"/>
      <c r="D103" s="153"/>
      <c r="E103" s="156" t="s">
        <v>423</v>
      </c>
      <c r="F103" s="130" t="s">
        <v>129</v>
      </c>
      <c r="G103" s="128">
        <v>1</v>
      </c>
      <c r="H103" s="155"/>
      <c r="I103" s="174"/>
    </row>
    <row r="104" spans="1:9">
      <c r="A104" s="152"/>
      <c r="B104" s="152"/>
      <c r="C104" s="152"/>
      <c r="D104" s="153"/>
      <c r="E104" s="156" t="s">
        <v>424</v>
      </c>
      <c r="F104" s="130" t="s">
        <v>201</v>
      </c>
      <c r="G104" s="128">
        <v>1</v>
      </c>
      <c r="H104" s="155"/>
      <c r="I104" s="174"/>
    </row>
    <row r="105" spans="1:9" ht="63.75">
      <c r="A105" s="152"/>
      <c r="B105" s="152"/>
      <c r="C105" s="152"/>
      <c r="D105" s="153"/>
      <c r="E105" s="158" t="s">
        <v>425</v>
      </c>
      <c r="F105" s="159" t="s">
        <v>201</v>
      </c>
      <c r="G105" s="160">
        <v>1</v>
      </c>
      <c r="H105" s="161"/>
      <c r="I105" s="175"/>
    </row>
    <row r="106" spans="1:9">
      <c r="A106" s="152"/>
      <c r="B106" s="152"/>
      <c r="C106" s="152"/>
      <c r="D106" s="153"/>
      <c r="E106" s="162" t="s">
        <v>426</v>
      </c>
      <c r="F106" s="163" t="s">
        <v>129</v>
      </c>
      <c r="G106" s="164">
        <v>1</v>
      </c>
      <c r="H106" s="165">
        <v>0</v>
      </c>
      <c r="I106" s="176">
        <f>SUM(G106*H106)</f>
        <v>0</v>
      </c>
    </row>
    <row r="107" spans="1:9" ht="81.75" customHeight="1">
      <c r="A107" s="152"/>
      <c r="B107" s="152"/>
      <c r="C107" s="152"/>
      <c r="D107" s="153"/>
      <c r="E107" s="166" t="s">
        <v>427</v>
      </c>
      <c r="H107" s="155"/>
      <c r="I107" s="174"/>
    </row>
    <row r="108" spans="1:9" ht="19.5" customHeight="1">
      <c r="A108" s="152"/>
      <c r="B108" s="152"/>
      <c r="C108" s="152"/>
      <c r="D108" s="153"/>
      <c r="E108" s="166"/>
      <c r="H108" s="155"/>
      <c r="I108" s="174"/>
    </row>
    <row r="109" spans="1:9" ht="63.75">
      <c r="A109" s="152"/>
      <c r="B109" s="152"/>
      <c r="C109" s="152"/>
      <c r="D109" s="153" t="s">
        <v>428</v>
      </c>
      <c r="E109" s="154" t="s">
        <v>429</v>
      </c>
      <c r="H109" s="155"/>
      <c r="I109" s="174"/>
    </row>
    <row r="110" spans="1:9" ht="38.25">
      <c r="A110" s="152"/>
      <c r="B110" s="152"/>
      <c r="C110" s="152"/>
      <c r="D110" s="153"/>
      <c r="E110" s="154" t="s">
        <v>430</v>
      </c>
      <c r="H110" s="155"/>
      <c r="I110" s="174"/>
    </row>
    <row r="111" spans="1:9">
      <c r="A111" s="152"/>
      <c r="B111" s="152"/>
      <c r="C111" s="152"/>
      <c r="D111" s="153"/>
      <c r="E111" s="154" t="s">
        <v>431</v>
      </c>
      <c r="F111" s="130" t="s">
        <v>121</v>
      </c>
      <c r="G111" s="128">
        <v>6</v>
      </c>
      <c r="H111" s="155"/>
      <c r="I111" s="174"/>
    </row>
    <row r="112" spans="1:9">
      <c r="A112" s="152"/>
      <c r="B112" s="152"/>
      <c r="C112" s="152"/>
      <c r="D112" s="153"/>
      <c r="E112" s="156" t="s">
        <v>432</v>
      </c>
      <c r="F112" s="130" t="s">
        <v>121</v>
      </c>
      <c r="G112" s="128">
        <v>2</v>
      </c>
      <c r="H112" s="155"/>
      <c r="I112" s="174"/>
    </row>
    <row r="113" spans="1:9">
      <c r="A113" s="152"/>
      <c r="B113" s="152"/>
      <c r="C113" s="152"/>
      <c r="D113" s="153"/>
      <c r="E113" s="167" t="s">
        <v>433</v>
      </c>
      <c r="F113" s="168" t="s">
        <v>129</v>
      </c>
      <c r="G113" s="169">
        <v>2</v>
      </c>
      <c r="H113" s="170">
        <v>0</v>
      </c>
      <c r="I113" s="177">
        <f>SUM(G113*H113)</f>
        <v>0</v>
      </c>
    </row>
    <row r="114" spans="1:9" ht="93" customHeight="1">
      <c r="A114" s="152"/>
      <c r="B114" s="152"/>
      <c r="C114" s="152"/>
      <c r="D114" s="153"/>
      <c r="E114" s="171" t="s">
        <v>434</v>
      </c>
      <c r="F114" s="163"/>
      <c r="G114" s="164"/>
      <c r="H114" s="165"/>
      <c r="I114" s="176"/>
    </row>
    <row r="115" spans="1:9">
      <c r="A115" s="152"/>
      <c r="B115" s="152"/>
      <c r="C115" s="152"/>
      <c r="D115" s="153"/>
      <c r="E115" s="162"/>
      <c r="H115" s="151"/>
      <c r="I115" s="174"/>
    </row>
    <row r="116" spans="1:9">
      <c r="A116" s="152"/>
      <c r="B116" s="152"/>
      <c r="C116" s="152"/>
      <c r="D116" s="153"/>
      <c r="E116" s="162"/>
      <c r="H116" s="151"/>
      <c r="I116" s="174"/>
    </row>
    <row r="117" spans="1:9" ht="135.75" customHeight="1">
      <c r="A117" s="152"/>
      <c r="B117" s="152"/>
      <c r="C117" s="152"/>
      <c r="D117" s="153" t="s">
        <v>435</v>
      </c>
      <c r="E117" s="154" t="s">
        <v>436</v>
      </c>
      <c r="H117" s="155"/>
      <c r="I117" s="174"/>
    </row>
    <row r="118" spans="1:9">
      <c r="A118" s="152"/>
      <c r="B118" s="152"/>
      <c r="C118" s="152"/>
      <c r="D118" s="153"/>
      <c r="E118" s="172"/>
      <c r="F118" s="130" t="s">
        <v>129</v>
      </c>
      <c r="G118" s="128">
        <v>1</v>
      </c>
      <c r="H118" s="151">
        <v>0</v>
      </c>
      <c r="I118" s="178">
        <f>SUM(G118*H118)</f>
        <v>0</v>
      </c>
    </row>
    <row r="119" spans="1:9" ht="93" customHeight="1">
      <c r="A119" s="152"/>
      <c r="B119" s="152"/>
      <c r="C119" s="152"/>
      <c r="D119" s="153"/>
      <c r="E119" s="171" t="s">
        <v>434</v>
      </c>
      <c r="F119" s="163"/>
      <c r="G119" s="164"/>
      <c r="H119" s="165"/>
      <c r="I119" s="176"/>
    </row>
    <row r="120" spans="1:9">
      <c r="A120" s="152"/>
      <c r="B120" s="152"/>
      <c r="C120" s="152"/>
      <c r="D120" s="153"/>
      <c r="E120" s="162"/>
      <c r="H120" s="151"/>
      <c r="I120" s="174"/>
    </row>
    <row r="121" spans="1:9">
      <c r="A121" s="152"/>
      <c r="B121" s="152"/>
      <c r="C121" s="152"/>
      <c r="D121" s="153"/>
      <c r="E121" s="172"/>
      <c r="H121" s="151"/>
      <c r="I121" s="174"/>
    </row>
    <row r="122" spans="1:9" ht="127.5">
      <c r="A122" s="152"/>
      <c r="B122" s="152"/>
      <c r="C122" s="152"/>
      <c r="D122" s="153" t="s">
        <v>437</v>
      </c>
      <c r="E122" s="172" t="s">
        <v>438</v>
      </c>
      <c r="H122" s="151"/>
      <c r="I122" s="174"/>
    </row>
    <row r="123" spans="1:9">
      <c r="A123" s="152"/>
      <c r="B123" s="152"/>
      <c r="C123" s="152"/>
      <c r="D123" s="153"/>
      <c r="E123" s="172"/>
      <c r="F123" s="130" t="s">
        <v>201</v>
      </c>
      <c r="G123" s="128">
        <v>1</v>
      </c>
      <c r="H123" s="151">
        <v>0</v>
      </c>
      <c r="I123" s="178">
        <f>SUM(G123*H123)</f>
        <v>0</v>
      </c>
    </row>
    <row r="124" spans="1:9" ht="93" customHeight="1">
      <c r="A124" s="152"/>
      <c r="B124" s="152"/>
      <c r="C124" s="152"/>
      <c r="D124" s="153"/>
      <c r="E124" s="171" t="s">
        <v>434</v>
      </c>
      <c r="F124" s="163"/>
      <c r="G124" s="164"/>
      <c r="H124" s="165"/>
      <c r="I124" s="176"/>
    </row>
    <row r="125" spans="1:9">
      <c r="A125" s="152"/>
      <c r="B125" s="152"/>
      <c r="C125" s="152"/>
      <c r="D125" s="153"/>
      <c r="E125" s="162"/>
      <c r="H125" s="151"/>
      <c r="I125" s="174"/>
    </row>
    <row r="126" spans="1:9">
      <c r="A126" s="152"/>
      <c r="B126" s="152"/>
      <c r="C126" s="152"/>
      <c r="D126" s="153"/>
      <c r="E126" s="172"/>
      <c r="H126" s="151"/>
      <c r="I126" s="174"/>
    </row>
    <row r="127" spans="1:9">
      <c r="A127" s="152"/>
      <c r="B127" s="152"/>
      <c r="C127" s="152"/>
      <c r="D127" s="153"/>
      <c r="E127" s="172"/>
      <c r="H127" s="151"/>
      <c r="I127" s="174"/>
    </row>
    <row r="128" spans="1:9" ht="102">
      <c r="A128" s="152"/>
      <c r="B128" s="152"/>
      <c r="C128" s="152"/>
      <c r="D128" s="153" t="s">
        <v>439</v>
      </c>
      <c r="E128" s="154" t="s">
        <v>440</v>
      </c>
      <c r="H128" s="155"/>
      <c r="I128" s="174"/>
    </row>
    <row r="129" spans="1:9">
      <c r="A129" s="152"/>
      <c r="B129" s="152"/>
      <c r="C129" s="152"/>
      <c r="D129" s="153"/>
      <c r="E129" s="172"/>
      <c r="F129" s="130" t="s">
        <v>441</v>
      </c>
      <c r="G129" s="128">
        <v>26</v>
      </c>
      <c r="H129" s="151">
        <v>0</v>
      </c>
      <c r="I129" s="178">
        <f>SUM(G129*H129)</f>
        <v>0</v>
      </c>
    </row>
    <row r="130" spans="1:9" ht="93" customHeight="1">
      <c r="A130" s="152"/>
      <c r="B130" s="152"/>
      <c r="C130" s="152"/>
      <c r="D130" s="153"/>
      <c r="E130" s="171" t="s">
        <v>434</v>
      </c>
      <c r="F130" s="163"/>
      <c r="G130" s="164"/>
      <c r="H130" s="165"/>
      <c r="I130" s="176"/>
    </row>
    <row r="131" spans="1:9">
      <c r="A131" s="152"/>
      <c r="B131" s="152"/>
      <c r="C131" s="152"/>
      <c r="D131" s="153"/>
      <c r="E131" s="162"/>
      <c r="H131" s="151"/>
      <c r="I131" s="174"/>
    </row>
    <row r="132" spans="1:9">
      <c r="A132" s="152"/>
      <c r="B132" s="152"/>
      <c r="C132" s="152"/>
      <c r="D132" s="153"/>
      <c r="E132" s="172"/>
      <c r="H132" s="151"/>
      <c r="I132" s="174"/>
    </row>
    <row r="133" spans="1:9" ht="102">
      <c r="A133" s="152"/>
      <c r="B133" s="152"/>
      <c r="C133" s="152"/>
      <c r="D133" s="153" t="s">
        <v>442</v>
      </c>
      <c r="E133" s="154" t="s">
        <v>443</v>
      </c>
      <c r="H133" s="155"/>
      <c r="I133" s="174"/>
    </row>
    <row r="134" spans="1:9">
      <c r="A134" s="152"/>
      <c r="B134" s="152"/>
      <c r="C134" s="152"/>
      <c r="D134" s="153"/>
      <c r="E134" s="172"/>
      <c r="F134" s="130" t="s">
        <v>441</v>
      </c>
      <c r="G134" s="128">
        <v>86</v>
      </c>
      <c r="H134" s="151">
        <v>0</v>
      </c>
      <c r="I134" s="178">
        <f>SUM(G134*H134)</f>
        <v>0</v>
      </c>
    </row>
    <row r="135" spans="1:9" ht="93" customHeight="1">
      <c r="A135" s="152"/>
      <c r="B135" s="152"/>
      <c r="C135" s="152"/>
      <c r="D135" s="153"/>
      <c r="E135" s="171" t="s">
        <v>434</v>
      </c>
      <c r="F135" s="163"/>
      <c r="G135" s="164"/>
      <c r="H135" s="165"/>
      <c r="I135" s="176"/>
    </row>
    <row r="136" spans="1:9">
      <c r="A136" s="152"/>
      <c r="B136" s="152"/>
      <c r="C136" s="152"/>
      <c r="D136" s="153"/>
      <c r="E136" s="162"/>
      <c r="H136" s="151"/>
      <c r="I136" s="174"/>
    </row>
    <row r="137" spans="1:9">
      <c r="A137" s="152"/>
      <c r="B137" s="152"/>
      <c r="C137" s="152"/>
      <c r="D137" s="153"/>
      <c r="E137" s="172"/>
      <c r="H137" s="151"/>
      <c r="I137" s="174"/>
    </row>
    <row r="138" spans="1:9" ht="102">
      <c r="A138" s="152"/>
      <c r="B138" s="152"/>
      <c r="C138" s="152"/>
      <c r="D138" s="153" t="s">
        <v>444</v>
      </c>
      <c r="E138" s="154" t="s">
        <v>445</v>
      </c>
      <c r="H138" s="155"/>
      <c r="I138" s="174"/>
    </row>
    <row r="139" spans="1:9">
      <c r="A139" s="152"/>
      <c r="B139" s="152"/>
      <c r="C139" s="152"/>
      <c r="D139" s="153"/>
      <c r="E139" s="172"/>
      <c r="F139" s="130" t="s">
        <v>441</v>
      </c>
      <c r="G139" s="128">
        <v>12</v>
      </c>
      <c r="H139" s="151">
        <v>0</v>
      </c>
      <c r="I139" s="178">
        <f>SUM(G139*H139)</f>
        <v>0</v>
      </c>
    </row>
    <row r="140" spans="1:9" ht="93" customHeight="1">
      <c r="A140" s="152"/>
      <c r="B140" s="152"/>
      <c r="C140" s="152"/>
      <c r="D140" s="153"/>
      <c r="E140" s="171" t="s">
        <v>434</v>
      </c>
      <c r="F140" s="163"/>
      <c r="G140" s="164"/>
      <c r="H140" s="165"/>
      <c r="I140" s="176"/>
    </row>
    <row r="141" spans="1:9">
      <c r="A141" s="152"/>
      <c r="B141" s="152"/>
      <c r="C141" s="152"/>
      <c r="D141" s="153"/>
      <c r="E141" s="162"/>
      <c r="H141" s="151"/>
      <c r="I141" s="174"/>
    </row>
    <row r="142" spans="1:9">
      <c r="A142" s="152"/>
      <c r="B142" s="152"/>
      <c r="C142" s="152"/>
      <c r="D142" s="153"/>
      <c r="E142" s="172"/>
      <c r="H142" s="151"/>
      <c r="I142" s="174"/>
    </row>
    <row r="143" spans="1:9" ht="114.75">
      <c r="A143" s="152"/>
      <c r="B143" s="152"/>
      <c r="C143" s="152"/>
      <c r="D143" s="153" t="s">
        <v>446</v>
      </c>
      <c r="E143" s="154" t="s">
        <v>447</v>
      </c>
      <c r="H143" s="155"/>
      <c r="I143" s="174"/>
    </row>
    <row r="144" spans="1:9">
      <c r="A144" s="152"/>
      <c r="B144" s="152"/>
      <c r="C144" s="152"/>
      <c r="D144" s="153"/>
      <c r="E144" s="172"/>
      <c r="F144" s="130" t="s">
        <v>441</v>
      </c>
      <c r="G144" s="128">
        <v>225</v>
      </c>
      <c r="H144" s="151">
        <v>0</v>
      </c>
      <c r="I144" s="178">
        <f>SUM(G144*H144)</f>
        <v>0</v>
      </c>
    </row>
    <row r="145" spans="1:9" ht="93" customHeight="1">
      <c r="A145" s="152"/>
      <c r="B145" s="152"/>
      <c r="C145" s="152"/>
      <c r="D145" s="153"/>
      <c r="E145" s="171" t="s">
        <v>434</v>
      </c>
      <c r="F145" s="163"/>
      <c r="G145" s="164"/>
      <c r="H145" s="165"/>
      <c r="I145" s="176"/>
    </row>
    <row r="146" spans="1:9">
      <c r="A146" s="152"/>
      <c r="B146" s="152"/>
      <c r="C146" s="152"/>
      <c r="D146" s="153"/>
      <c r="E146" s="162"/>
      <c r="H146" s="151"/>
      <c r="I146" s="174"/>
    </row>
    <row r="147" spans="1:9">
      <c r="A147" s="152"/>
      <c r="B147" s="152"/>
      <c r="C147" s="152"/>
      <c r="D147" s="153"/>
      <c r="E147" s="172"/>
      <c r="H147" s="151"/>
      <c r="I147" s="174"/>
    </row>
    <row r="148" spans="1:9" ht="38.25">
      <c r="A148" s="152"/>
      <c r="B148" s="152"/>
      <c r="C148" s="152"/>
      <c r="D148" s="153" t="s">
        <v>448</v>
      </c>
      <c r="E148" s="154" t="s">
        <v>449</v>
      </c>
      <c r="H148" s="155"/>
      <c r="I148" s="174"/>
    </row>
    <row r="149" spans="1:9">
      <c r="A149" s="152"/>
      <c r="B149" s="152"/>
      <c r="C149" s="152"/>
      <c r="D149" s="153"/>
      <c r="E149" s="172"/>
      <c r="F149" s="130" t="s">
        <v>441</v>
      </c>
      <c r="G149" s="128">
        <v>225</v>
      </c>
      <c r="H149" s="151">
        <v>0</v>
      </c>
      <c r="I149" s="178">
        <f>SUM(G149*H149)</f>
        <v>0</v>
      </c>
    </row>
    <row r="150" spans="1:9" ht="93" customHeight="1">
      <c r="A150" s="152"/>
      <c r="B150" s="152"/>
      <c r="C150" s="152"/>
      <c r="D150" s="153"/>
      <c r="E150" s="171" t="s">
        <v>434</v>
      </c>
      <c r="F150" s="163"/>
      <c r="G150" s="164"/>
      <c r="H150" s="165"/>
      <c r="I150" s="176"/>
    </row>
    <row r="151" spans="1:9">
      <c r="A151" s="152"/>
      <c r="B151" s="152"/>
      <c r="C151" s="152"/>
      <c r="D151" s="153"/>
      <c r="E151" s="162"/>
      <c r="H151" s="151"/>
      <c r="I151" s="174"/>
    </row>
    <row r="152" spans="1:9">
      <c r="A152" s="152"/>
      <c r="B152" s="152"/>
      <c r="C152" s="152"/>
      <c r="D152" s="153"/>
      <c r="E152" s="172"/>
      <c r="H152" s="151"/>
      <c r="I152" s="174"/>
    </row>
    <row r="153" spans="1:9" ht="25.5">
      <c r="A153" s="152"/>
      <c r="B153" s="152"/>
      <c r="C153" s="152"/>
      <c r="D153" s="153" t="s">
        <v>450</v>
      </c>
      <c r="E153" s="172" t="s">
        <v>451</v>
      </c>
      <c r="H153" s="151"/>
      <c r="I153" s="174"/>
    </row>
    <row r="154" spans="1:9">
      <c r="A154" s="152"/>
      <c r="B154" s="152"/>
      <c r="C154" s="152"/>
      <c r="D154" s="153"/>
      <c r="E154" s="172"/>
      <c r="F154" s="130" t="s">
        <v>441</v>
      </c>
      <c r="G154" s="128">
        <v>310</v>
      </c>
      <c r="H154" s="151">
        <v>0</v>
      </c>
      <c r="I154" s="178">
        <f>SUM(G154*H154)</f>
        <v>0</v>
      </c>
    </row>
    <row r="155" spans="1:9" ht="93" customHeight="1">
      <c r="A155" s="152"/>
      <c r="B155" s="152"/>
      <c r="C155" s="152"/>
      <c r="D155" s="153"/>
      <c r="E155" s="171" t="s">
        <v>434</v>
      </c>
      <c r="F155" s="163"/>
      <c r="G155" s="164"/>
      <c r="H155" s="165"/>
      <c r="I155" s="176"/>
    </row>
    <row r="156" spans="1:9">
      <c r="A156" s="152"/>
      <c r="B156" s="152"/>
      <c r="C156" s="152"/>
      <c r="D156" s="153"/>
      <c r="E156" s="162"/>
      <c r="H156" s="151"/>
      <c r="I156" s="174"/>
    </row>
    <row r="157" spans="1:9">
      <c r="A157" s="179"/>
      <c r="B157" s="180"/>
      <c r="C157" s="180"/>
      <c r="D157" s="181"/>
      <c r="E157" s="182" t="s">
        <v>452</v>
      </c>
      <c r="F157" s="183"/>
      <c r="G157" s="180"/>
      <c r="H157" s="184"/>
      <c r="I157" s="200">
        <f>SUM(I88:I154)</f>
        <v>0</v>
      </c>
    </row>
    <row r="159" spans="1:9" ht="15" customHeight="1">
      <c r="A159" s="144"/>
      <c r="B159" s="144">
        <v>1</v>
      </c>
      <c r="C159" s="144">
        <v>2</v>
      </c>
      <c r="D159" s="144"/>
      <c r="E159" s="566" t="s">
        <v>453</v>
      </c>
      <c r="F159" s="566"/>
      <c r="G159" s="566"/>
      <c r="H159" s="566"/>
      <c r="I159" s="566"/>
    </row>
    <row r="160" spans="1:9">
      <c r="A160" s="148"/>
      <c r="B160" s="148"/>
      <c r="C160" s="148"/>
      <c r="D160" s="136"/>
      <c r="E160" s="185"/>
      <c r="F160" s="185"/>
      <c r="G160" s="185"/>
      <c r="H160" s="185"/>
      <c r="I160" s="185"/>
    </row>
    <row r="161" spans="1:9" ht="15" customHeight="1">
      <c r="A161" s="148"/>
      <c r="B161" s="559" t="s">
        <v>454</v>
      </c>
      <c r="C161" s="559"/>
      <c r="D161" s="559"/>
      <c r="E161" s="559"/>
      <c r="F161" s="559"/>
      <c r="G161" s="559"/>
      <c r="H161" s="559"/>
      <c r="I161" s="559"/>
    </row>
    <row r="162" spans="1:9" ht="15" customHeight="1">
      <c r="A162" s="148"/>
      <c r="B162" s="559" t="s">
        <v>455</v>
      </c>
      <c r="C162" s="559"/>
      <c r="D162" s="559"/>
      <c r="E162" s="559"/>
      <c r="F162" s="559"/>
      <c r="G162" s="559"/>
      <c r="H162" s="559"/>
      <c r="I162" s="559"/>
    </row>
    <row r="163" spans="1:9" ht="15" customHeight="1">
      <c r="A163" s="148"/>
      <c r="B163" s="559" t="s">
        <v>456</v>
      </c>
      <c r="C163" s="559"/>
      <c r="D163" s="559"/>
      <c r="E163" s="559"/>
      <c r="F163" s="559"/>
      <c r="G163" s="559"/>
      <c r="H163" s="559"/>
      <c r="I163" s="559"/>
    </row>
    <row r="164" spans="1:9" ht="15" customHeight="1">
      <c r="A164" s="148"/>
      <c r="B164" s="559" t="s">
        <v>457</v>
      </c>
      <c r="C164" s="559"/>
      <c r="D164" s="559"/>
      <c r="E164" s="559"/>
      <c r="F164" s="559"/>
      <c r="G164" s="559"/>
      <c r="H164" s="559"/>
      <c r="I164" s="559"/>
    </row>
    <row r="165" spans="1:9" ht="15" customHeight="1">
      <c r="A165" s="148"/>
      <c r="B165" s="559" t="s">
        <v>458</v>
      </c>
      <c r="C165" s="559"/>
      <c r="D165" s="559"/>
      <c r="E165" s="559"/>
      <c r="F165" s="559"/>
      <c r="G165" s="559"/>
      <c r="H165" s="559"/>
      <c r="I165" s="559"/>
    </row>
    <row r="166" spans="1:9" ht="15" customHeight="1">
      <c r="A166" s="148"/>
      <c r="B166" s="559" t="s">
        <v>459</v>
      </c>
      <c r="C166" s="559"/>
      <c r="D166" s="559"/>
      <c r="E166" s="559"/>
      <c r="F166" s="559"/>
      <c r="G166" s="559"/>
      <c r="H166" s="559"/>
      <c r="I166" s="559"/>
    </row>
    <row r="167" spans="1:9" ht="15" customHeight="1">
      <c r="A167" s="148"/>
      <c r="B167" s="560" t="s">
        <v>460</v>
      </c>
      <c r="C167" s="560"/>
      <c r="D167" s="560"/>
      <c r="E167" s="560"/>
      <c r="F167" s="560"/>
      <c r="G167" s="560"/>
      <c r="H167" s="560"/>
      <c r="I167" s="560"/>
    </row>
    <row r="168" spans="1:9">
      <c r="A168" s="152"/>
      <c r="B168" s="152"/>
      <c r="C168" s="152"/>
      <c r="D168" s="153"/>
      <c r="E168" s="154"/>
      <c r="H168" s="187"/>
      <c r="I168" s="174"/>
    </row>
    <row r="169" spans="1:9" ht="102">
      <c r="A169" s="152"/>
      <c r="B169" s="152"/>
      <c r="C169" s="152"/>
      <c r="D169" s="153" t="s">
        <v>120</v>
      </c>
      <c r="E169" s="154" t="s">
        <v>461</v>
      </c>
      <c r="H169" s="188"/>
      <c r="I169" s="174"/>
    </row>
    <row r="170" spans="1:9">
      <c r="A170" s="152"/>
      <c r="B170" s="152"/>
      <c r="C170" s="152"/>
      <c r="D170" s="189"/>
      <c r="E170" s="154"/>
      <c r="F170" s="130" t="s">
        <v>441</v>
      </c>
      <c r="G170" s="128">
        <v>320</v>
      </c>
      <c r="H170" s="187">
        <v>0</v>
      </c>
      <c r="I170" s="178">
        <f>SUM(G170*H170)</f>
        <v>0</v>
      </c>
    </row>
    <row r="171" spans="1:9">
      <c r="A171" s="152"/>
      <c r="B171" s="152"/>
      <c r="C171" s="152"/>
      <c r="D171" s="153"/>
      <c r="E171" s="190"/>
      <c r="H171" s="187"/>
      <c r="I171" s="174"/>
    </row>
    <row r="172" spans="1:9" ht="51">
      <c r="A172" s="152"/>
      <c r="B172" s="152"/>
      <c r="C172" s="152"/>
      <c r="D172" s="153" t="s">
        <v>428</v>
      </c>
      <c r="E172" s="154" t="s">
        <v>462</v>
      </c>
      <c r="H172" s="155"/>
      <c r="I172" s="174"/>
    </row>
    <row r="173" spans="1:9" ht="38.25">
      <c r="A173" s="152"/>
      <c r="B173" s="152"/>
      <c r="C173" s="152"/>
      <c r="D173" s="153" t="s">
        <v>231</v>
      </c>
      <c r="E173" s="154" t="s">
        <v>463</v>
      </c>
      <c r="F173" s="130" t="s">
        <v>441</v>
      </c>
      <c r="G173" s="128">
        <v>12</v>
      </c>
      <c r="H173" s="187">
        <v>0</v>
      </c>
      <c r="I173" s="178">
        <f>SUM(G173*H173)</f>
        <v>0</v>
      </c>
    </row>
    <row r="174" spans="1:9" ht="84" customHeight="1">
      <c r="A174" s="152"/>
      <c r="B174" s="152"/>
      <c r="C174" s="152"/>
      <c r="D174" s="153"/>
      <c r="E174" s="171" t="s">
        <v>434</v>
      </c>
      <c r="F174" s="163"/>
      <c r="G174" s="164"/>
      <c r="H174" s="165"/>
      <c r="I174" s="176"/>
    </row>
    <row r="175" spans="1:9">
      <c r="A175" s="152"/>
      <c r="B175" s="152"/>
      <c r="C175" s="152"/>
      <c r="D175" s="153"/>
      <c r="E175" s="162"/>
      <c r="H175" s="151"/>
      <c r="I175" s="174"/>
    </row>
    <row r="176" spans="1:9">
      <c r="A176" s="152"/>
      <c r="B176" s="152"/>
      <c r="C176" s="152"/>
      <c r="D176" s="153"/>
      <c r="E176" s="190"/>
      <c r="H176" s="187"/>
      <c r="I176" s="174"/>
    </row>
    <row r="177" spans="1:9" ht="63.75">
      <c r="A177" s="152"/>
      <c r="B177" s="152"/>
      <c r="C177" s="152"/>
      <c r="D177" s="153" t="s">
        <v>435</v>
      </c>
      <c r="E177" s="154" t="s">
        <v>464</v>
      </c>
      <c r="H177" s="191"/>
      <c r="I177" s="174"/>
    </row>
    <row r="178" spans="1:9">
      <c r="A178" s="152"/>
      <c r="B178" s="152"/>
      <c r="C178" s="152"/>
      <c r="D178" s="153"/>
      <c r="E178" s="154"/>
      <c r="F178" s="130" t="s">
        <v>121</v>
      </c>
      <c r="G178" s="128">
        <v>5</v>
      </c>
      <c r="H178" s="187">
        <v>0</v>
      </c>
      <c r="I178" s="178">
        <f>SUM(G178*H178)</f>
        <v>0</v>
      </c>
    </row>
    <row r="179" spans="1:9" ht="84" customHeight="1">
      <c r="A179" s="152"/>
      <c r="B179" s="152"/>
      <c r="C179" s="152"/>
      <c r="D179" s="153"/>
      <c r="E179" s="171" t="s">
        <v>434</v>
      </c>
      <c r="F179" s="163"/>
      <c r="G179" s="164"/>
      <c r="H179" s="165"/>
      <c r="I179" s="176"/>
    </row>
    <row r="180" spans="1:9">
      <c r="A180" s="152"/>
      <c r="B180" s="152"/>
      <c r="C180" s="152"/>
      <c r="D180" s="153"/>
      <c r="E180" s="162"/>
      <c r="H180" s="151"/>
      <c r="I180" s="174"/>
    </row>
    <row r="181" spans="1:9">
      <c r="A181" s="152"/>
      <c r="B181" s="152"/>
      <c r="C181" s="152"/>
      <c r="D181" s="153"/>
      <c r="E181" s="154"/>
      <c r="H181" s="187"/>
      <c r="I181" s="174"/>
    </row>
    <row r="182" spans="1:9" ht="38.25">
      <c r="A182" s="152"/>
      <c r="B182" s="152"/>
      <c r="C182" s="152"/>
      <c r="D182" s="153" t="s">
        <v>437</v>
      </c>
      <c r="E182" s="154" t="s">
        <v>465</v>
      </c>
      <c r="H182" s="191"/>
      <c r="I182" s="174"/>
    </row>
    <row r="183" spans="1:9">
      <c r="A183" s="152"/>
      <c r="B183" s="152"/>
      <c r="C183" s="152"/>
      <c r="D183" s="153"/>
      <c r="E183" s="154"/>
      <c r="F183" s="130" t="s">
        <v>121</v>
      </c>
      <c r="G183" s="128">
        <v>1</v>
      </c>
      <c r="H183" s="187">
        <v>0</v>
      </c>
      <c r="I183" s="178">
        <f>SUM(G183*H183)</f>
        <v>0</v>
      </c>
    </row>
    <row r="184" spans="1:9" ht="84" customHeight="1">
      <c r="A184" s="152"/>
      <c r="B184" s="152"/>
      <c r="C184" s="152"/>
      <c r="D184" s="153"/>
      <c r="E184" s="171" t="s">
        <v>434</v>
      </c>
      <c r="F184" s="163"/>
      <c r="G184" s="164"/>
      <c r="H184" s="165"/>
      <c r="I184" s="176"/>
    </row>
    <row r="185" spans="1:9">
      <c r="A185" s="152"/>
      <c r="B185" s="152"/>
      <c r="C185" s="152"/>
      <c r="D185" s="153"/>
      <c r="E185" s="162"/>
      <c r="H185" s="151"/>
      <c r="I185" s="174"/>
    </row>
    <row r="186" spans="1:9">
      <c r="A186" s="152"/>
      <c r="B186" s="152"/>
      <c r="C186" s="152"/>
      <c r="D186" s="153"/>
      <c r="E186" s="154"/>
      <c r="H186" s="187"/>
      <c r="I186" s="178"/>
    </row>
    <row r="187" spans="1:9">
      <c r="A187" s="152"/>
      <c r="B187" s="152"/>
      <c r="C187" s="152"/>
      <c r="D187" s="153"/>
      <c r="E187" s="154"/>
      <c r="H187" s="187"/>
      <c r="I187" s="174"/>
    </row>
    <row r="188" spans="1:9">
      <c r="A188" s="179"/>
      <c r="B188" s="180"/>
      <c r="C188" s="180"/>
      <c r="D188" s="181"/>
      <c r="E188" s="182" t="s">
        <v>466</v>
      </c>
      <c r="F188" s="192"/>
      <c r="G188" s="180"/>
      <c r="H188" s="193"/>
      <c r="I188" s="200">
        <f>SUM(I168:I183)</f>
        <v>0</v>
      </c>
    </row>
    <row r="189" spans="1:9">
      <c r="A189" s="194"/>
      <c r="B189" s="144">
        <v>1</v>
      </c>
      <c r="C189" s="144">
        <v>3</v>
      </c>
      <c r="D189" s="144"/>
      <c r="E189" s="145" t="s">
        <v>467</v>
      </c>
      <c r="F189" s="195"/>
      <c r="G189" s="196"/>
      <c r="H189" s="195"/>
      <c r="I189" s="195"/>
    </row>
    <row r="190" spans="1:9">
      <c r="A190" s="164"/>
      <c r="B190" s="164"/>
      <c r="C190" s="164"/>
      <c r="D190" s="197"/>
      <c r="E190" s="163"/>
    </row>
    <row r="191" spans="1:9" ht="153">
      <c r="E191" s="198" t="s">
        <v>468</v>
      </c>
      <c r="G191" s="130"/>
    </row>
    <row r="192" spans="1:9">
      <c r="E192" s="199"/>
      <c r="G192" s="130"/>
    </row>
    <row r="193" spans="1:9" ht="15" customHeight="1">
      <c r="D193" s="153" t="s">
        <v>120</v>
      </c>
      <c r="E193" s="561" t="s">
        <v>469</v>
      </c>
      <c r="I193" s="174"/>
    </row>
    <row r="194" spans="1:9" ht="396" customHeight="1">
      <c r="D194" s="153"/>
      <c r="E194" s="561"/>
      <c r="I194" s="174"/>
    </row>
    <row r="195" spans="1:9">
      <c r="D195" s="129" t="s">
        <v>229</v>
      </c>
      <c r="E195" s="186" t="s">
        <v>470</v>
      </c>
      <c r="F195" s="130" t="s">
        <v>121</v>
      </c>
      <c r="G195" s="128">
        <v>4</v>
      </c>
      <c r="H195" s="187">
        <v>0</v>
      </c>
      <c r="I195" s="178">
        <f>SUM(G195*H195)</f>
        <v>0</v>
      </c>
    </row>
    <row r="196" spans="1:9">
      <c r="D196" s="129" t="s">
        <v>231</v>
      </c>
      <c r="E196" s="186" t="s">
        <v>471</v>
      </c>
      <c r="F196" s="130" t="s">
        <v>121</v>
      </c>
      <c r="G196" s="128">
        <v>4</v>
      </c>
      <c r="H196" s="187">
        <v>0</v>
      </c>
      <c r="I196" s="178">
        <f>SUM(G196*H196)</f>
        <v>0</v>
      </c>
    </row>
    <row r="197" spans="1:9" ht="84" customHeight="1">
      <c r="A197" s="152"/>
      <c r="B197" s="152"/>
      <c r="C197" s="152"/>
      <c r="D197" s="153"/>
      <c r="E197" s="171" t="s">
        <v>434</v>
      </c>
      <c r="F197" s="163"/>
      <c r="G197" s="164"/>
      <c r="H197" s="165"/>
      <c r="I197" s="176"/>
    </row>
    <row r="198" spans="1:9">
      <c r="A198" s="152"/>
      <c r="B198" s="152"/>
      <c r="C198" s="152"/>
      <c r="D198" s="153"/>
      <c r="E198" s="162"/>
      <c r="H198" s="151"/>
      <c r="I198" s="174"/>
    </row>
    <row r="199" spans="1:9">
      <c r="E199" s="186"/>
      <c r="H199" s="187"/>
      <c r="I199" s="174"/>
    </row>
    <row r="200" spans="1:9" ht="15" customHeight="1">
      <c r="D200" s="153" t="s">
        <v>122</v>
      </c>
      <c r="E200" s="561" t="s">
        <v>472</v>
      </c>
      <c r="I200" s="174"/>
    </row>
    <row r="201" spans="1:9" ht="396" customHeight="1">
      <c r="D201" s="153"/>
      <c r="E201" s="561"/>
      <c r="I201" s="174"/>
    </row>
    <row r="202" spans="1:9">
      <c r="D202" s="129" t="s">
        <v>229</v>
      </c>
      <c r="E202" s="186" t="s">
        <v>470</v>
      </c>
      <c r="F202" s="130" t="s">
        <v>121</v>
      </c>
      <c r="G202" s="128">
        <v>6</v>
      </c>
      <c r="H202" s="187">
        <v>0</v>
      </c>
      <c r="I202" s="178">
        <f>SUM(G202*H202)</f>
        <v>0</v>
      </c>
    </row>
    <row r="203" spans="1:9">
      <c r="D203" s="129" t="s">
        <v>231</v>
      </c>
      <c r="E203" s="186" t="s">
        <v>471</v>
      </c>
      <c r="F203" s="130" t="s">
        <v>121</v>
      </c>
      <c r="G203" s="128">
        <v>6</v>
      </c>
      <c r="H203" s="187">
        <v>0</v>
      </c>
      <c r="I203" s="178">
        <f>SUM(G203*H203)</f>
        <v>0</v>
      </c>
    </row>
    <row r="204" spans="1:9" ht="84" customHeight="1">
      <c r="A204" s="152"/>
      <c r="B204" s="152"/>
      <c r="C204" s="152"/>
      <c r="D204" s="153"/>
      <c r="E204" s="171" t="s">
        <v>434</v>
      </c>
      <c r="F204" s="163"/>
      <c r="G204" s="164"/>
      <c r="H204" s="165"/>
      <c r="I204" s="176"/>
    </row>
    <row r="205" spans="1:9">
      <c r="A205" s="152"/>
      <c r="B205" s="152"/>
      <c r="C205" s="152"/>
      <c r="D205" s="153"/>
      <c r="E205" s="162"/>
      <c r="H205" s="151"/>
      <c r="I205" s="174"/>
    </row>
    <row r="206" spans="1:9">
      <c r="E206" s="186"/>
      <c r="H206" s="187"/>
      <c r="I206" s="174"/>
    </row>
    <row r="207" spans="1:9" ht="25.5">
      <c r="D207" s="153" t="s">
        <v>123</v>
      </c>
      <c r="E207" s="201" t="s">
        <v>473</v>
      </c>
      <c r="I207" s="174"/>
    </row>
    <row r="208" spans="1:9">
      <c r="D208" s="129" t="s">
        <v>229</v>
      </c>
      <c r="E208" s="186" t="s">
        <v>470</v>
      </c>
      <c r="F208" s="130" t="s">
        <v>121</v>
      </c>
      <c r="G208" s="128">
        <v>7</v>
      </c>
      <c r="H208" s="187">
        <v>0</v>
      </c>
      <c r="I208" s="178">
        <f>SUM(G208*H208)</f>
        <v>0</v>
      </c>
    </row>
    <row r="209" spans="1:9">
      <c r="D209" s="129" t="s">
        <v>231</v>
      </c>
      <c r="E209" s="186" t="s">
        <v>471</v>
      </c>
      <c r="F209" s="130" t="s">
        <v>121</v>
      </c>
      <c r="G209" s="128">
        <v>7</v>
      </c>
      <c r="H209" s="187">
        <v>0</v>
      </c>
      <c r="I209" s="178">
        <f>SUM(G209*H209)</f>
        <v>0</v>
      </c>
    </row>
    <row r="210" spans="1:9" ht="84" customHeight="1">
      <c r="A210" s="152"/>
      <c r="B210" s="152"/>
      <c r="C210" s="152"/>
      <c r="D210" s="153"/>
      <c r="E210" s="171" t="s">
        <v>434</v>
      </c>
      <c r="F210" s="163"/>
      <c r="G210" s="164"/>
      <c r="H210" s="165"/>
      <c r="I210" s="176"/>
    </row>
    <row r="211" spans="1:9">
      <c r="A211" s="152"/>
      <c r="B211" s="152"/>
      <c r="C211" s="152"/>
      <c r="D211" s="153"/>
      <c r="E211" s="162"/>
      <c r="H211" s="151"/>
      <c r="I211" s="174"/>
    </row>
    <row r="212" spans="1:9">
      <c r="E212" s="186"/>
      <c r="H212" s="187"/>
      <c r="I212" s="174"/>
    </row>
    <row r="213" spans="1:9" ht="25.5">
      <c r="D213" s="153" t="s">
        <v>124</v>
      </c>
      <c r="E213" s="201" t="s">
        <v>474</v>
      </c>
      <c r="I213" s="174"/>
    </row>
    <row r="214" spans="1:9">
      <c r="D214" s="129" t="s">
        <v>229</v>
      </c>
      <c r="E214" s="186" t="s">
        <v>470</v>
      </c>
      <c r="F214" s="130" t="s">
        <v>121</v>
      </c>
      <c r="G214" s="128">
        <v>3</v>
      </c>
      <c r="H214" s="187">
        <v>0</v>
      </c>
      <c r="I214" s="178">
        <f>SUM(G214*H214)</f>
        <v>0</v>
      </c>
    </row>
    <row r="215" spans="1:9">
      <c r="D215" s="129" t="s">
        <v>231</v>
      </c>
      <c r="E215" s="186" t="s">
        <v>471</v>
      </c>
      <c r="F215" s="130" t="s">
        <v>121</v>
      </c>
      <c r="G215" s="128">
        <v>3</v>
      </c>
      <c r="H215" s="187">
        <v>0</v>
      </c>
      <c r="I215" s="178">
        <f>SUM(G215*H215)</f>
        <v>0</v>
      </c>
    </row>
    <row r="216" spans="1:9" ht="84" customHeight="1">
      <c r="A216" s="152"/>
      <c r="B216" s="152"/>
      <c r="C216" s="152"/>
      <c r="D216" s="153"/>
      <c r="E216" s="171" t="s">
        <v>434</v>
      </c>
      <c r="F216" s="163"/>
      <c r="G216" s="164"/>
      <c r="H216" s="165"/>
      <c r="I216" s="176"/>
    </row>
    <row r="217" spans="1:9">
      <c r="A217" s="152"/>
      <c r="B217" s="152"/>
      <c r="C217" s="152"/>
      <c r="D217" s="153"/>
      <c r="E217" s="162"/>
      <c r="H217" s="151"/>
      <c r="I217" s="174"/>
    </row>
    <row r="218" spans="1:9">
      <c r="E218" s="186"/>
      <c r="H218" s="187"/>
      <c r="I218" s="174"/>
    </row>
    <row r="219" spans="1:9" ht="249" customHeight="1">
      <c r="D219" s="153" t="s">
        <v>439</v>
      </c>
      <c r="E219" s="201" t="s">
        <v>475</v>
      </c>
      <c r="I219" s="174"/>
    </row>
    <row r="220" spans="1:9">
      <c r="D220" s="129" t="s">
        <v>229</v>
      </c>
      <c r="E220" s="186" t="s">
        <v>470</v>
      </c>
      <c r="F220" s="130" t="s">
        <v>121</v>
      </c>
      <c r="G220" s="128">
        <v>10</v>
      </c>
      <c r="H220" s="187">
        <v>0</v>
      </c>
      <c r="I220" s="178">
        <f>SUM(G220*H220)</f>
        <v>0</v>
      </c>
    </row>
    <row r="221" spans="1:9">
      <c r="D221" s="129" t="s">
        <v>231</v>
      </c>
      <c r="E221" s="186" t="s">
        <v>471</v>
      </c>
      <c r="F221" s="130" t="s">
        <v>121</v>
      </c>
      <c r="G221" s="128">
        <v>10</v>
      </c>
      <c r="H221" s="187">
        <v>0</v>
      </c>
      <c r="I221" s="178">
        <f>SUM(G221*H221)</f>
        <v>0</v>
      </c>
    </row>
    <row r="222" spans="1:9" ht="84" customHeight="1">
      <c r="A222" s="152"/>
      <c r="B222" s="152"/>
      <c r="C222" s="152"/>
      <c r="D222" s="153"/>
      <c r="E222" s="171" t="s">
        <v>434</v>
      </c>
      <c r="F222" s="163"/>
      <c r="G222" s="164"/>
      <c r="H222" s="165"/>
      <c r="I222" s="176"/>
    </row>
    <row r="223" spans="1:9">
      <c r="A223" s="152"/>
      <c r="B223" s="152"/>
      <c r="C223" s="152"/>
      <c r="D223" s="153"/>
      <c r="E223" s="162"/>
      <c r="H223" s="151"/>
      <c r="I223" s="174"/>
    </row>
    <row r="224" spans="1:9">
      <c r="E224" s="186"/>
      <c r="H224" s="187"/>
      <c r="I224" s="174"/>
    </row>
    <row r="225" spans="1:9" ht="204">
      <c r="D225" s="153" t="s">
        <v>442</v>
      </c>
      <c r="E225" s="201" t="s">
        <v>476</v>
      </c>
      <c r="I225" s="174"/>
    </row>
    <row r="226" spans="1:9">
      <c r="D226" s="129" t="s">
        <v>229</v>
      </c>
      <c r="E226" s="186" t="s">
        <v>470</v>
      </c>
      <c r="F226" s="130" t="s">
        <v>121</v>
      </c>
      <c r="G226" s="128">
        <v>24</v>
      </c>
      <c r="H226" s="187">
        <v>0</v>
      </c>
      <c r="I226" s="178">
        <f>SUM(G226*H226)</f>
        <v>0</v>
      </c>
    </row>
    <row r="227" spans="1:9">
      <c r="D227" s="129" t="s">
        <v>231</v>
      </c>
      <c r="E227" s="186" t="s">
        <v>471</v>
      </c>
      <c r="F227" s="130" t="s">
        <v>121</v>
      </c>
      <c r="G227" s="128">
        <v>24</v>
      </c>
      <c r="H227" s="187">
        <v>0</v>
      </c>
      <c r="I227" s="178">
        <f>SUM(G227*H227)</f>
        <v>0</v>
      </c>
    </row>
    <row r="228" spans="1:9" ht="84" customHeight="1">
      <c r="A228" s="152"/>
      <c r="B228" s="152"/>
      <c r="C228" s="152"/>
      <c r="D228" s="153"/>
      <c r="E228" s="171" t="s">
        <v>434</v>
      </c>
      <c r="F228" s="163"/>
      <c r="G228" s="164"/>
      <c r="H228" s="165"/>
      <c r="I228" s="176"/>
    </row>
    <row r="229" spans="1:9">
      <c r="A229" s="152"/>
      <c r="B229" s="152"/>
      <c r="C229" s="152"/>
      <c r="D229" s="153"/>
      <c r="E229" s="162"/>
      <c r="H229" s="151"/>
      <c r="I229" s="174"/>
    </row>
    <row r="230" spans="1:9">
      <c r="E230" s="186"/>
      <c r="H230" s="187"/>
      <c r="I230" s="174"/>
    </row>
    <row r="231" spans="1:9">
      <c r="A231" s="179"/>
      <c r="B231" s="180"/>
      <c r="C231" s="180"/>
      <c r="D231" s="180"/>
      <c r="E231" s="182" t="s">
        <v>477</v>
      </c>
      <c r="F231" s="192"/>
      <c r="G231" s="180"/>
      <c r="H231" s="193"/>
      <c r="I231" s="200">
        <f>SUM(I192:I230)</f>
        <v>0</v>
      </c>
    </row>
    <row r="232" spans="1:9">
      <c r="E232" s="202"/>
      <c r="F232" s="203"/>
      <c r="H232" s="204"/>
      <c r="I232" s="174"/>
    </row>
    <row r="233" spans="1:9">
      <c r="A233" s="144"/>
      <c r="B233" s="144">
        <v>1</v>
      </c>
      <c r="C233" s="144">
        <v>4</v>
      </c>
      <c r="D233" s="144"/>
      <c r="E233" s="145" t="s">
        <v>478</v>
      </c>
      <c r="F233" s="146"/>
      <c r="G233" s="147"/>
      <c r="H233" s="146"/>
      <c r="I233" s="146"/>
    </row>
    <row r="234" spans="1:9">
      <c r="A234" s="148"/>
      <c r="B234" s="148"/>
      <c r="C234" s="148"/>
      <c r="D234" s="136"/>
      <c r="E234" s="205"/>
      <c r="F234" s="141"/>
      <c r="G234" s="142"/>
      <c r="H234" s="141"/>
      <c r="I234" s="141"/>
    </row>
    <row r="235" spans="1:9">
      <c r="A235" s="562" t="s">
        <v>479</v>
      </c>
      <c r="B235" s="562"/>
      <c r="C235" s="562"/>
      <c r="D235" s="562"/>
      <c r="E235" s="163"/>
    </row>
    <row r="236" spans="1:9">
      <c r="A236" s="164"/>
      <c r="B236" s="164"/>
      <c r="C236" s="164"/>
      <c r="D236" s="197"/>
      <c r="E236" s="163"/>
    </row>
    <row r="237" spans="1:9" ht="15" customHeight="1">
      <c r="A237" s="563" t="s">
        <v>480</v>
      </c>
      <c r="B237" s="563"/>
      <c r="C237" s="563"/>
      <c r="D237" s="563"/>
      <c r="E237" s="563"/>
      <c r="F237" s="563"/>
      <c r="G237" s="563"/>
      <c r="H237" s="563"/>
      <c r="I237" s="563"/>
    </row>
    <row r="238" spans="1:9">
      <c r="A238" s="164"/>
      <c r="B238" s="164"/>
      <c r="C238" s="164"/>
      <c r="D238" s="197"/>
      <c r="E238" s="163"/>
    </row>
    <row r="239" spans="1:9" ht="89.25">
      <c r="A239" s="152"/>
      <c r="B239" s="152"/>
      <c r="C239" s="152"/>
      <c r="D239" s="153" t="s">
        <v>410</v>
      </c>
      <c r="E239" s="154" t="s">
        <v>481</v>
      </c>
      <c r="H239" s="191"/>
      <c r="I239" s="174"/>
    </row>
    <row r="240" spans="1:9">
      <c r="A240" s="152"/>
      <c r="B240" s="152"/>
      <c r="C240" s="152"/>
      <c r="D240" s="189"/>
      <c r="E240" s="154"/>
      <c r="F240" s="130" t="s">
        <v>441</v>
      </c>
      <c r="G240" s="128">
        <v>560</v>
      </c>
      <c r="H240" s="187">
        <v>0</v>
      </c>
      <c r="I240" s="178">
        <f>SUM(G240*H240)</f>
        <v>0</v>
      </c>
    </row>
    <row r="241" spans="1:9" ht="84" customHeight="1">
      <c r="A241" s="152"/>
      <c r="B241" s="152"/>
      <c r="C241" s="152"/>
      <c r="D241" s="153"/>
      <c r="E241" s="171" t="s">
        <v>434</v>
      </c>
      <c r="F241" s="163"/>
      <c r="G241" s="164"/>
      <c r="H241" s="165"/>
      <c r="I241" s="176"/>
    </row>
    <row r="242" spans="1:9">
      <c r="A242" s="152"/>
      <c r="B242" s="152"/>
      <c r="C242" s="152"/>
      <c r="D242" s="153"/>
      <c r="E242" s="162"/>
      <c r="H242" s="151"/>
      <c r="I242" s="174"/>
    </row>
    <row r="243" spans="1:9">
      <c r="A243" s="152"/>
      <c r="B243" s="152"/>
      <c r="C243" s="152"/>
      <c r="D243" s="153"/>
      <c r="E243" s="190"/>
      <c r="H243" s="206"/>
      <c r="I243" s="174"/>
    </row>
    <row r="244" spans="1:9" ht="38.25">
      <c r="A244" s="152"/>
      <c r="B244" s="152"/>
      <c r="C244" s="152"/>
      <c r="D244" s="153" t="s">
        <v>428</v>
      </c>
      <c r="E244" s="154" t="s">
        <v>482</v>
      </c>
      <c r="H244" s="191"/>
      <c r="I244" s="174"/>
    </row>
    <row r="245" spans="1:9">
      <c r="A245" s="152"/>
      <c r="B245" s="152"/>
      <c r="C245" s="152"/>
      <c r="D245" s="153"/>
      <c r="E245" s="190"/>
      <c r="F245" s="130" t="s">
        <v>121</v>
      </c>
      <c r="G245" s="128">
        <v>4</v>
      </c>
      <c r="H245" s="187">
        <v>0</v>
      </c>
      <c r="I245" s="174">
        <f>+G245*H245</f>
        <v>0</v>
      </c>
    </row>
    <row r="246" spans="1:9" ht="84" customHeight="1">
      <c r="A246" s="152"/>
      <c r="B246" s="152"/>
      <c r="C246" s="152"/>
      <c r="D246" s="153"/>
      <c r="E246" s="171" t="s">
        <v>434</v>
      </c>
      <c r="F246" s="163"/>
      <c r="G246" s="164"/>
      <c r="H246" s="165"/>
      <c r="I246" s="176"/>
    </row>
    <row r="247" spans="1:9">
      <c r="A247" s="152"/>
      <c r="B247" s="152"/>
      <c r="C247" s="152"/>
      <c r="D247" s="153"/>
      <c r="E247" s="162"/>
      <c r="H247" s="151"/>
      <c r="I247" s="174"/>
    </row>
    <row r="248" spans="1:9">
      <c r="A248" s="152"/>
      <c r="B248" s="152"/>
      <c r="C248" s="152"/>
      <c r="D248" s="153"/>
      <c r="E248" s="190"/>
      <c r="H248" s="207"/>
      <c r="I248" s="174"/>
    </row>
    <row r="249" spans="1:9" ht="38.25">
      <c r="A249" s="152"/>
      <c r="B249" s="152"/>
      <c r="C249" s="152"/>
      <c r="D249" s="153" t="s">
        <v>435</v>
      </c>
      <c r="E249" s="154" t="s">
        <v>483</v>
      </c>
      <c r="H249" s="207"/>
      <c r="I249" s="174"/>
    </row>
    <row r="250" spans="1:9">
      <c r="A250" s="152"/>
      <c r="B250" s="152"/>
      <c r="C250" s="152"/>
      <c r="D250" s="153"/>
      <c r="E250" s="190"/>
      <c r="F250" s="130" t="s">
        <v>121</v>
      </c>
      <c r="G250" s="128">
        <v>2</v>
      </c>
      <c r="H250" s="187">
        <v>0</v>
      </c>
      <c r="I250" s="178">
        <f>SUM(G250*H250)</f>
        <v>0</v>
      </c>
    </row>
    <row r="251" spans="1:9" ht="84" customHeight="1">
      <c r="A251" s="152"/>
      <c r="B251" s="152"/>
      <c r="C251" s="152"/>
      <c r="D251" s="153"/>
      <c r="E251" s="171" t="s">
        <v>434</v>
      </c>
      <c r="F251" s="163"/>
      <c r="G251" s="164"/>
      <c r="H251" s="165"/>
      <c r="I251" s="176"/>
    </row>
    <row r="252" spans="1:9">
      <c r="A252" s="152"/>
      <c r="B252" s="152"/>
      <c r="C252" s="152"/>
      <c r="D252" s="153"/>
      <c r="E252" s="162"/>
      <c r="H252" s="151"/>
      <c r="I252" s="174"/>
    </row>
    <row r="253" spans="1:9">
      <c r="A253" s="152"/>
      <c r="B253" s="152"/>
      <c r="C253" s="152"/>
      <c r="D253" s="153"/>
      <c r="E253" s="190"/>
      <c r="H253" s="207"/>
      <c r="I253" s="174"/>
    </row>
    <row r="254" spans="1:9" ht="114.75">
      <c r="A254" s="152"/>
      <c r="B254" s="152"/>
      <c r="C254" s="152"/>
      <c r="D254" s="153" t="s">
        <v>437</v>
      </c>
      <c r="E254" s="154" t="s">
        <v>484</v>
      </c>
      <c r="H254" s="207"/>
      <c r="I254" s="174"/>
    </row>
    <row r="255" spans="1:9">
      <c r="A255" s="152"/>
      <c r="B255" s="152"/>
      <c r="C255" s="152"/>
      <c r="D255" s="153"/>
      <c r="E255" s="190"/>
      <c r="F255" s="130" t="s">
        <v>129</v>
      </c>
      <c r="G255" s="128">
        <v>1</v>
      </c>
      <c r="H255" s="187">
        <v>0</v>
      </c>
      <c r="I255" s="178">
        <f>SUM(G255*H255)</f>
        <v>0</v>
      </c>
    </row>
    <row r="256" spans="1:9">
      <c r="A256" s="152"/>
      <c r="B256" s="152"/>
      <c r="C256" s="152"/>
      <c r="D256" s="153"/>
      <c r="E256" s="190"/>
      <c r="H256" s="207"/>
      <c r="I256" s="174"/>
    </row>
    <row r="257" spans="1:9">
      <c r="A257" s="208"/>
      <c r="B257" s="208"/>
      <c r="C257" s="208"/>
      <c r="D257" s="208"/>
      <c r="E257" s="209" t="s">
        <v>485</v>
      </c>
      <c r="F257" s="209"/>
      <c r="G257" s="210"/>
      <c r="H257" s="209"/>
      <c r="I257" s="277">
        <f>SUM(I239:I256)</f>
        <v>0</v>
      </c>
    </row>
    <row r="258" spans="1:9">
      <c r="A258" s="211"/>
      <c r="B258" s="211"/>
      <c r="C258" s="211"/>
      <c r="D258" s="212"/>
      <c r="E258" s="211"/>
      <c r="F258" s="211"/>
      <c r="G258" s="211"/>
      <c r="H258" s="211"/>
      <c r="I258" s="211"/>
    </row>
    <row r="259" spans="1:9">
      <c r="A259" s="211"/>
      <c r="B259" s="211"/>
      <c r="C259" s="211"/>
      <c r="D259" s="212"/>
      <c r="E259" s="211"/>
      <c r="F259" s="211"/>
      <c r="G259" s="211"/>
      <c r="H259" s="211"/>
      <c r="I259" s="211"/>
    </row>
    <row r="260" spans="1:9">
      <c r="A260" s="213"/>
      <c r="B260" s="213" t="s">
        <v>486</v>
      </c>
      <c r="C260" s="213"/>
      <c r="D260" s="213"/>
      <c r="E260" s="214" t="s">
        <v>487</v>
      </c>
      <c r="F260" s="215"/>
      <c r="G260" s="216"/>
      <c r="H260" s="215"/>
      <c r="I260" s="215"/>
    </row>
    <row r="261" spans="1:9">
      <c r="A261" s="217"/>
      <c r="B261" s="217"/>
      <c r="C261" s="217"/>
      <c r="D261" s="218"/>
      <c r="E261" s="219"/>
      <c r="F261" s="220"/>
      <c r="G261" s="221"/>
      <c r="H261" s="220"/>
      <c r="I261" s="220"/>
    </row>
    <row r="262" spans="1:9">
      <c r="A262" s="135"/>
      <c r="B262" s="135"/>
      <c r="C262" s="135"/>
      <c r="D262" s="222"/>
      <c r="E262" s="223"/>
      <c r="F262" s="203"/>
      <c r="G262" s="221"/>
      <c r="H262" s="224"/>
      <c r="I262" s="174"/>
    </row>
    <row r="263" spans="1:9" ht="38.25">
      <c r="A263" s="135"/>
      <c r="B263" s="135"/>
      <c r="C263" s="135"/>
      <c r="D263" s="222" t="s">
        <v>410</v>
      </c>
      <c r="E263" s="225" t="s">
        <v>488</v>
      </c>
      <c r="F263" s="220"/>
      <c r="G263" s="221"/>
      <c r="H263" s="226"/>
      <c r="I263" s="174"/>
    </row>
    <row r="264" spans="1:9">
      <c r="A264" s="135"/>
      <c r="B264" s="135"/>
      <c r="C264" s="135"/>
      <c r="D264" s="222"/>
      <c r="E264" s="223"/>
      <c r="F264" s="203" t="s">
        <v>441</v>
      </c>
      <c r="G264" s="221">
        <v>440</v>
      </c>
      <c r="H264" s="224">
        <v>0</v>
      </c>
      <c r="I264" s="178">
        <f>SUM(G264*H264)</f>
        <v>0</v>
      </c>
    </row>
    <row r="265" spans="1:9">
      <c r="E265" s="227"/>
      <c r="F265" s="203"/>
      <c r="H265" s="204"/>
      <c r="I265" s="174"/>
    </row>
    <row r="266" spans="1:9">
      <c r="A266" s="208"/>
      <c r="B266" s="208"/>
      <c r="C266" s="208"/>
      <c r="D266" s="228"/>
      <c r="E266" s="209" t="s">
        <v>489</v>
      </c>
      <c r="F266" s="209"/>
      <c r="G266" s="229"/>
      <c r="H266" s="209"/>
      <c r="I266" s="277">
        <f>SUM(I262:I264)</f>
        <v>0</v>
      </c>
    </row>
    <row r="267" spans="1:9">
      <c r="A267" s="135"/>
      <c r="B267" s="135"/>
      <c r="C267" s="135"/>
      <c r="D267" s="136"/>
      <c r="E267" s="137"/>
      <c r="F267" s="137"/>
      <c r="G267" s="230"/>
      <c r="H267" s="137"/>
      <c r="I267" s="278"/>
    </row>
    <row r="268" spans="1:9">
      <c r="A268" s="213"/>
      <c r="B268" s="213" t="s">
        <v>490</v>
      </c>
      <c r="C268" s="213"/>
      <c r="D268" s="213"/>
      <c r="E268" s="214" t="s">
        <v>491</v>
      </c>
      <c r="F268" s="215"/>
      <c r="G268" s="216"/>
      <c r="H268" s="215"/>
      <c r="I268" s="215"/>
    </row>
    <row r="269" spans="1:9">
      <c r="A269" s="217"/>
      <c r="B269" s="217"/>
      <c r="C269" s="217"/>
      <c r="D269" s="218"/>
      <c r="E269" s="219"/>
      <c r="F269" s="220"/>
      <c r="G269" s="221"/>
      <c r="H269" s="220"/>
      <c r="I269" s="220"/>
    </row>
    <row r="270" spans="1:9" ht="89.25">
      <c r="A270" s="231"/>
      <c r="B270" s="231"/>
      <c r="C270" s="231"/>
      <c r="D270" s="222" t="s">
        <v>120</v>
      </c>
      <c r="E270" s="225" t="s">
        <v>492</v>
      </c>
      <c r="F270" s="220"/>
      <c r="G270" s="221"/>
      <c r="H270" s="232"/>
      <c r="I270" s="174"/>
    </row>
    <row r="271" spans="1:9">
      <c r="A271" s="231"/>
      <c r="B271" s="231"/>
      <c r="C271" s="231"/>
      <c r="D271" s="222"/>
      <c r="E271" s="223"/>
      <c r="F271" s="203" t="s">
        <v>129</v>
      </c>
      <c r="G271" s="221">
        <v>1</v>
      </c>
      <c r="H271" s="224">
        <v>0</v>
      </c>
      <c r="I271" s="178">
        <f>SUM(G271*H271)</f>
        <v>0</v>
      </c>
    </row>
    <row r="272" spans="1:9">
      <c r="A272" s="221"/>
      <c r="B272" s="221"/>
      <c r="C272" s="221"/>
      <c r="D272" s="233"/>
      <c r="E272" s="220"/>
      <c r="F272" s="203"/>
      <c r="G272" s="234"/>
      <c r="H272" s="235"/>
      <c r="I272" s="174"/>
    </row>
    <row r="273" spans="1:9" ht="51">
      <c r="A273" s="231"/>
      <c r="B273" s="231"/>
      <c r="C273" s="231"/>
      <c r="D273" s="222" t="s">
        <v>122</v>
      </c>
      <c r="E273" s="225" t="s">
        <v>493</v>
      </c>
      <c r="F273" s="220"/>
      <c r="G273" s="234"/>
      <c r="H273" s="235"/>
      <c r="I273" s="174"/>
    </row>
    <row r="274" spans="1:9">
      <c r="A274" s="231"/>
      <c r="B274" s="231"/>
      <c r="C274" s="231"/>
      <c r="D274" s="222"/>
      <c r="E274" s="236" t="s">
        <v>494</v>
      </c>
      <c r="F274" s="220"/>
      <c r="G274" s="234"/>
      <c r="H274" s="235"/>
      <c r="I274" s="174"/>
    </row>
    <row r="275" spans="1:9">
      <c r="A275" s="231"/>
      <c r="B275" s="231"/>
      <c r="C275" s="231"/>
      <c r="D275" s="222"/>
      <c r="E275" s="236" t="s">
        <v>495</v>
      </c>
      <c r="F275" s="220"/>
      <c r="G275" s="234"/>
      <c r="H275" s="235"/>
      <c r="I275" s="174"/>
    </row>
    <row r="276" spans="1:9">
      <c r="A276" s="231"/>
      <c r="B276" s="231"/>
      <c r="C276" s="231"/>
      <c r="D276" s="222"/>
      <c r="E276" s="236" t="s">
        <v>496</v>
      </c>
      <c r="F276" s="220"/>
      <c r="G276" s="234"/>
      <c r="H276" s="235"/>
      <c r="I276" s="174"/>
    </row>
    <row r="277" spans="1:9">
      <c r="A277" s="231"/>
      <c r="B277" s="231"/>
      <c r="C277" s="231"/>
      <c r="D277" s="222"/>
      <c r="E277" s="236" t="s">
        <v>497</v>
      </c>
      <c r="F277" s="220"/>
      <c r="G277" s="234"/>
      <c r="H277" s="235"/>
      <c r="I277" s="174"/>
    </row>
    <row r="278" spans="1:9">
      <c r="A278" s="231"/>
      <c r="B278" s="231"/>
      <c r="C278" s="231"/>
      <c r="D278" s="222"/>
      <c r="E278" s="236" t="s">
        <v>498</v>
      </c>
      <c r="F278" s="220"/>
      <c r="G278" s="234"/>
      <c r="H278" s="235"/>
      <c r="I278" s="174"/>
    </row>
    <row r="279" spans="1:9">
      <c r="A279" s="231"/>
      <c r="B279" s="231"/>
      <c r="C279" s="231"/>
      <c r="D279" s="222"/>
      <c r="E279" s="236" t="s">
        <v>499</v>
      </c>
      <c r="F279" s="220"/>
      <c r="G279" s="234"/>
      <c r="H279" s="235"/>
      <c r="I279" s="174"/>
    </row>
    <row r="280" spans="1:9">
      <c r="A280" s="231"/>
      <c r="B280" s="231"/>
      <c r="C280" s="231"/>
      <c r="D280" s="222"/>
      <c r="E280" s="236" t="s">
        <v>500</v>
      </c>
      <c r="F280" s="220"/>
      <c r="G280" s="234"/>
      <c r="H280" s="235"/>
      <c r="I280" s="174"/>
    </row>
    <row r="281" spans="1:9">
      <c r="A281" s="231"/>
      <c r="B281" s="231"/>
      <c r="C281" s="231"/>
      <c r="D281" s="222"/>
      <c r="E281" s="236" t="s">
        <v>501</v>
      </c>
      <c r="F281" s="220"/>
      <c r="G281" s="234"/>
      <c r="H281" s="235"/>
      <c r="I281" s="174"/>
    </row>
    <row r="282" spans="1:9">
      <c r="A282" s="231"/>
      <c r="B282" s="231"/>
      <c r="C282" s="231"/>
      <c r="D282" s="222"/>
      <c r="E282" s="236" t="s">
        <v>502</v>
      </c>
      <c r="F282" s="220"/>
      <c r="G282" s="234"/>
      <c r="H282" s="235"/>
      <c r="I282" s="174"/>
    </row>
    <row r="283" spans="1:9">
      <c r="A283" s="231"/>
      <c r="B283" s="231"/>
      <c r="C283" s="231"/>
      <c r="D283" s="222"/>
      <c r="E283" s="236" t="s">
        <v>503</v>
      </c>
      <c r="F283" s="220"/>
      <c r="G283" s="234"/>
      <c r="H283" s="235"/>
      <c r="I283" s="174"/>
    </row>
    <row r="284" spans="1:9">
      <c r="A284" s="231"/>
      <c r="B284" s="231"/>
      <c r="C284" s="231"/>
      <c r="D284" s="222"/>
      <c r="E284" s="236" t="s">
        <v>504</v>
      </c>
      <c r="F284" s="220"/>
      <c r="G284" s="234"/>
      <c r="H284" s="235"/>
      <c r="I284" s="174"/>
    </row>
    <row r="285" spans="1:9">
      <c r="A285" s="231"/>
      <c r="B285" s="231"/>
      <c r="C285" s="231"/>
      <c r="D285" s="222"/>
      <c r="E285" s="236"/>
      <c r="F285" s="203" t="s">
        <v>129</v>
      </c>
      <c r="G285" s="221">
        <v>1</v>
      </c>
      <c r="H285" s="224">
        <v>0</v>
      </c>
      <c r="I285" s="178">
        <f>SUM(G285*H285)</f>
        <v>0</v>
      </c>
    </row>
    <row r="286" spans="1:9">
      <c r="A286" s="231"/>
      <c r="B286" s="231"/>
      <c r="C286" s="231"/>
      <c r="D286" s="222"/>
      <c r="E286" s="236"/>
      <c r="F286" s="203"/>
      <c r="G286" s="221"/>
      <c r="H286" s="224"/>
      <c r="I286" s="174"/>
    </row>
    <row r="287" spans="1:9">
      <c r="A287" s="237"/>
      <c r="B287" s="237"/>
      <c r="C287" s="237"/>
      <c r="D287" s="238"/>
      <c r="E287" s="239" t="s">
        <v>505</v>
      </c>
      <c r="F287" s="239"/>
      <c r="G287" s="240"/>
      <c r="H287" s="239"/>
      <c r="I287" s="279">
        <f>SUM(I271:I286)</f>
        <v>0</v>
      </c>
    </row>
    <row r="288" spans="1:9">
      <c r="A288" s="241"/>
      <c r="B288" s="241"/>
      <c r="C288" s="241"/>
      <c r="D288" s="242"/>
      <c r="E288" s="243"/>
      <c r="F288" s="243"/>
      <c r="G288" s="234"/>
      <c r="H288" s="243"/>
      <c r="I288" s="280"/>
    </row>
    <row r="289" spans="1:9">
      <c r="A289" s="244"/>
      <c r="B289" s="245"/>
      <c r="C289" s="245"/>
      <c r="D289" s="246"/>
      <c r="E289" s="247"/>
      <c r="F289" s="248"/>
      <c r="G289" s="248"/>
      <c r="H289" s="248"/>
      <c r="I289" s="281"/>
    </row>
    <row r="290" spans="1:9">
      <c r="A290" s="564" t="s">
        <v>506</v>
      </c>
      <c r="B290" s="564"/>
      <c r="C290" s="564"/>
      <c r="D290" s="564"/>
      <c r="E290" s="564"/>
      <c r="F290" s="564"/>
      <c r="G290" s="564"/>
      <c r="H290" s="564"/>
      <c r="I290" s="564"/>
    </row>
    <row r="291" spans="1:9">
      <c r="A291" s="249"/>
      <c r="B291" s="135"/>
      <c r="C291" s="164"/>
      <c r="D291" s="197"/>
      <c r="E291" s="139"/>
      <c r="I291" s="282"/>
    </row>
    <row r="292" spans="1:9">
      <c r="A292" s="250"/>
      <c r="B292" s="251"/>
      <c r="C292" s="252"/>
      <c r="D292" s="197"/>
      <c r="E292" s="253"/>
      <c r="G292" s="130"/>
      <c r="I292" s="282"/>
    </row>
    <row r="293" spans="1:9">
      <c r="A293" s="254">
        <v>1</v>
      </c>
      <c r="B293" s="128">
        <v>1</v>
      </c>
      <c r="E293" s="255" t="s">
        <v>408</v>
      </c>
      <c r="G293" s="256"/>
      <c r="H293" s="256"/>
      <c r="I293" s="283">
        <f>+I157</f>
        <v>0</v>
      </c>
    </row>
    <row r="294" spans="1:9">
      <c r="A294" s="257"/>
      <c r="G294" s="256"/>
      <c r="H294" s="256"/>
      <c r="I294" s="284"/>
    </row>
    <row r="295" spans="1:9">
      <c r="A295" s="254">
        <v>1</v>
      </c>
      <c r="B295" s="128">
        <v>2</v>
      </c>
      <c r="E295" s="255" t="s">
        <v>453</v>
      </c>
      <c r="G295" s="256"/>
      <c r="H295" s="256"/>
      <c r="I295" s="283">
        <f>+I188</f>
        <v>0</v>
      </c>
    </row>
    <row r="296" spans="1:9">
      <c r="A296" s="257"/>
      <c r="G296" s="256"/>
      <c r="H296" s="256"/>
      <c r="I296" s="284"/>
    </row>
    <row r="297" spans="1:9">
      <c r="A297" s="254">
        <v>1</v>
      </c>
      <c r="B297" s="128">
        <v>3</v>
      </c>
      <c r="E297" s="255" t="s">
        <v>507</v>
      </c>
      <c r="G297" s="256"/>
      <c r="H297" s="256"/>
      <c r="I297" s="283">
        <f>+I231</f>
        <v>0</v>
      </c>
    </row>
    <row r="298" spans="1:9">
      <c r="A298" s="257"/>
      <c r="G298" s="256"/>
      <c r="H298" s="256"/>
      <c r="I298" s="284"/>
    </row>
    <row r="299" spans="1:9">
      <c r="A299" s="254">
        <v>1</v>
      </c>
      <c r="B299" s="128">
        <v>4</v>
      </c>
      <c r="E299" s="255" t="s">
        <v>508</v>
      </c>
      <c r="G299" s="256"/>
      <c r="H299" s="256"/>
      <c r="I299" s="283">
        <f>+I257</f>
        <v>0</v>
      </c>
    </row>
    <row r="300" spans="1:9">
      <c r="A300" s="257"/>
      <c r="G300" s="256"/>
      <c r="H300" s="256"/>
      <c r="I300" s="284"/>
    </row>
    <row r="301" spans="1:9">
      <c r="A301" s="254">
        <v>1</v>
      </c>
      <c r="B301" s="128">
        <v>5</v>
      </c>
      <c r="E301" s="255" t="s">
        <v>487</v>
      </c>
      <c r="G301" s="256"/>
      <c r="H301" s="256"/>
      <c r="I301" s="283">
        <f>+I266</f>
        <v>0</v>
      </c>
    </row>
    <row r="302" spans="1:9">
      <c r="A302" s="258"/>
      <c r="B302" s="164"/>
      <c r="C302" s="164"/>
      <c r="D302" s="197"/>
      <c r="E302" s="163"/>
      <c r="G302" s="256"/>
      <c r="H302" s="256"/>
      <c r="I302" s="284"/>
    </row>
    <row r="303" spans="1:9">
      <c r="A303" s="259">
        <v>1</v>
      </c>
      <c r="B303" s="245">
        <v>6</v>
      </c>
      <c r="C303" s="248"/>
      <c r="D303" s="260"/>
      <c r="E303" s="248" t="s">
        <v>491</v>
      </c>
      <c r="F303" s="248"/>
      <c r="G303" s="248"/>
      <c r="H303" s="248"/>
      <c r="I303" s="285">
        <f>+I287</f>
        <v>0</v>
      </c>
    </row>
    <row r="304" spans="1:9">
      <c r="A304" s="130"/>
      <c r="B304" s="130"/>
      <c r="C304" s="130"/>
      <c r="D304" s="261"/>
    </row>
    <row r="305" spans="1:9">
      <c r="A305" s="557" t="s">
        <v>509</v>
      </c>
      <c r="B305" s="557"/>
      <c r="C305" s="557"/>
      <c r="D305" s="557"/>
      <c r="E305" s="557"/>
      <c r="F305" s="557"/>
      <c r="G305" s="557"/>
      <c r="H305" s="557"/>
      <c r="I305" s="286">
        <f>SUM(I293:I303)</f>
        <v>0</v>
      </c>
    </row>
    <row r="306" spans="1:9">
      <c r="A306" s="262"/>
      <c r="B306" s="262"/>
      <c r="C306" s="262"/>
      <c r="D306" s="263"/>
      <c r="E306" s="264"/>
      <c r="F306" s="262"/>
      <c r="G306" s="264"/>
      <c r="H306" s="265"/>
      <c r="I306" s="287"/>
    </row>
    <row r="307" spans="1:9">
      <c r="A307" s="266"/>
      <c r="B307" s="266"/>
      <c r="C307" s="266"/>
      <c r="D307" s="267"/>
      <c r="E307" s="268"/>
      <c r="F307" s="266"/>
      <c r="G307" s="268"/>
      <c r="H307" s="269"/>
      <c r="I307" s="288"/>
    </row>
    <row r="308" spans="1:9">
      <c r="A308" s="266"/>
      <c r="B308" s="266"/>
      <c r="C308" s="266"/>
      <c r="D308" s="267"/>
      <c r="E308" s="268"/>
      <c r="F308" s="266"/>
      <c r="G308" s="268"/>
      <c r="H308" s="269"/>
      <c r="I308" s="288"/>
    </row>
    <row r="309" spans="1:9">
      <c r="A309" s="163"/>
      <c r="B309" s="163"/>
      <c r="C309" s="130"/>
      <c r="D309" s="261"/>
      <c r="E309" s="163" t="s">
        <v>510</v>
      </c>
      <c r="F309" s="270">
        <v>0.25</v>
      </c>
      <c r="G309" s="130"/>
      <c r="H309" s="271"/>
      <c r="I309" s="289">
        <f>I305*0.25</f>
        <v>0</v>
      </c>
    </row>
    <row r="310" spans="1:9">
      <c r="A310" s="163"/>
      <c r="B310" s="163"/>
      <c r="C310" s="130"/>
      <c r="D310" s="261"/>
      <c r="E310" s="163"/>
      <c r="F310" s="270"/>
      <c r="G310" s="130"/>
      <c r="H310" s="271"/>
      <c r="I310" s="288"/>
    </row>
    <row r="311" spans="1:9">
      <c r="A311" s="272" t="s">
        <v>511</v>
      </c>
      <c r="B311" s="272"/>
      <c r="C311" s="272"/>
      <c r="D311" s="273"/>
      <c r="E311" s="272"/>
      <c r="F311" s="248"/>
      <c r="G311" s="248"/>
      <c r="H311" s="274"/>
      <c r="I311" s="290">
        <f>I305*1.25</f>
        <v>0</v>
      </c>
    </row>
    <row r="312" spans="1:9">
      <c r="A312" s="163"/>
      <c r="B312" s="163"/>
      <c r="C312" s="130"/>
      <c r="D312" s="261"/>
      <c r="E312" s="163"/>
      <c r="F312" s="270"/>
      <c r="G312" s="130"/>
      <c r="H312" s="271"/>
      <c r="I312" s="288"/>
    </row>
    <row r="313" spans="1:9">
      <c r="A313" s="163"/>
      <c r="B313" s="163"/>
      <c r="C313" s="130"/>
      <c r="D313" s="261"/>
      <c r="E313" s="163"/>
      <c r="F313" s="270"/>
      <c r="G313" s="130"/>
      <c r="H313" s="271"/>
      <c r="I313" s="288"/>
    </row>
    <row r="314" spans="1:9">
      <c r="A314" s="163"/>
      <c r="B314" s="163"/>
      <c r="C314" s="130"/>
      <c r="D314" s="261"/>
      <c r="E314" s="163"/>
      <c r="G314" s="130"/>
      <c r="I314" s="256"/>
    </row>
    <row r="315" spans="1:9">
      <c r="A315" s="163"/>
      <c r="B315" s="163"/>
      <c r="C315" s="130"/>
      <c r="D315" s="261"/>
      <c r="E315" s="163"/>
      <c r="G315" s="130"/>
      <c r="I315" s="256"/>
    </row>
    <row r="316" spans="1:9">
      <c r="A316" s="163"/>
      <c r="B316" s="163"/>
      <c r="C316" s="130"/>
      <c r="D316" s="261"/>
      <c r="E316" s="163"/>
      <c r="G316" s="558"/>
      <c r="H316" s="558"/>
      <c r="I316" s="558"/>
    </row>
    <row r="317" spans="1:9">
      <c r="A317" s="163"/>
      <c r="B317" s="163"/>
      <c r="C317" s="163"/>
      <c r="D317" s="275"/>
      <c r="E317" s="163"/>
      <c r="F317" s="130" t="s">
        <v>512</v>
      </c>
      <c r="G317" s="163"/>
      <c r="H317" s="270"/>
      <c r="I317" s="288"/>
    </row>
    <row r="318" spans="1:9">
      <c r="A318" s="163"/>
      <c r="B318" s="163"/>
      <c r="C318" s="163"/>
      <c r="D318" s="275"/>
      <c r="E318" s="163"/>
      <c r="G318" s="130"/>
      <c r="H318" s="270"/>
      <c r="I318" s="288"/>
    </row>
    <row r="319" spans="1:9">
      <c r="E319" s="227"/>
      <c r="F319" s="203"/>
      <c r="G319" s="276"/>
      <c r="H319" s="204"/>
      <c r="I319" s="174"/>
    </row>
    <row r="320" spans="1:9">
      <c r="E320" s="227"/>
      <c r="F320" s="203"/>
      <c r="G320" s="276"/>
      <c r="H320" s="204"/>
      <c r="I320" s="174"/>
    </row>
  </sheetData>
  <mergeCells count="97">
    <mergeCell ref="A4:I4"/>
    <mergeCell ref="A5:I5"/>
    <mergeCell ref="A6:I6"/>
    <mergeCell ref="A7:I7"/>
    <mergeCell ref="A8:I8"/>
    <mergeCell ref="A9:I9"/>
    <mergeCell ref="A10:I10"/>
    <mergeCell ref="A11:I11"/>
    <mergeCell ref="A12:I12"/>
    <mergeCell ref="A13:I13"/>
    <mergeCell ref="A14:I14"/>
    <mergeCell ref="A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 ref="A36:I36"/>
    <mergeCell ref="A37:I37"/>
    <mergeCell ref="A38:I38"/>
    <mergeCell ref="A39:I39"/>
    <mergeCell ref="A40:I40"/>
    <mergeCell ref="A41:I41"/>
    <mergeCell ref="A42:I42"/>
    <mergeCell ref="A43:I43"/>
    <mergeCell ref="A44:I44"/>
    <mergeCell ref="A45:I45"/>
    <mergeCell ref="A46:I46"/>
    <mergeCell ref="A47:I47"/>
    <mergeCell ref="A48:I48"/>
    <mergeCell ref="A49:I49"/>
    <mergeCell ref="A50:I50"/>
    <mergeCell ref="A51:I51"/>
    <mergeCell ref="A52:I52"/>
    <mergeCell ref="A53:I53"/>
    <mergeCell ref="A54:I54"/>
    <mergeCell ref="A55:I55"/>
    <mergeCell ref="A56:I56"/>
    <mergeCell ref="A57:I57"/>
    <mergeCell ref="A58:I58"/>
    <mergeCell ref="A59:I59"/>
    <mergeCell ref="A60:I60"/>
    <mergeCell ref="A61:I61"/>
    <mergeCell ref="A62:I62"/>
    <mergeCell ref="A63:I63"/>
    <mergeCell ref="A64:I64"/>
    <mergeCell ref="A65:I65"/>
    <mergeCell ref="A66:I66"/>
    <mergeCell ref="A67:I67"/>
    <mergeCell ref="A68:I68"/>
    <mergeCell ref="A69:I69"/>
    <mergeCell ref="A70:I70"/>
    <mergeCell ref="A71:I71"/>
    <mergeCell ref="A72:I72"/>
    <mergeCell ref="A73:I73"/>
    <mergeCell ref="A74:I74"/>
    <mergeCell ref="A75:I75"/>
    <mergeCell ref="A76:I76"/>
    <mergeCell ref="A77:I77"/>
    <mergeCell ref="A78:I78"/>
    <mergeCell ref="A79:I79"/>
    <mergeCell ref="A80:I80"/>
    <mergeCell ref="A81:I81"/>
    <mergeCell ref="A82:I82"/>
    <mergeCell ref="A83:I83"/>
    <mergeCell ref="A84:I84"/>
    <mergeCell ref="A85:I85"/>
    <mergeCell ref="E159:I159"/>
    <mergeCell ref="B161:I161"/>
    <mergeCell ref="B162:I162"/>
    <mergeCell ref="A305:H305"/>
    <mergeCell ref="G316:I316"/>
    <mergeCell ref="B163:I163"/>
    <mergeCell ref="B164:I164"/>
    <mergeCell ref="B165:I165"/>
    <mergeCell ref="B166:I166"/>
    <mergeCell ref="B167:I167"/>
    <mergeCell ref="E193:E194"/>
    <mergeCell ref="E200:E201"/>
    <mergeCell ref="A235:D235"/>
    <mergeCell ref="A237:I237"/>
    <mergeCell ref="A290:I290"/>
  </mergeCells>
  <pageMargins left="0.7" right="0.7" top="0.75" bottom="0.75" header="0.51180555555555496" footer="0.51180555555555496"/>
  <pageSetup paperSize="9" scale="75" firstPageNumber="0" orientation="portrait" useFirstPageNumber="1" horizontalDpi="300" verticalDpi="300" r:id="rId1"/>
  <rowBreaks count="9" manualBreakCount="9">
    <brk id="63" max="16383" man="1"/>
    <brk id="85" max="16383" man="1"/>
    <brk id="107" max="16383" man="1"/>
    <brk id="127" max="16383" man="1"/>
    <brk id="158" max="16383" man="1"/>
    <brk id="188" max="16383" man="1"/>
    <brk id="199" max="16383" man="1"/>
    <brk id="231" max="16383" man="1"/>
    <brk id="26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82"/>
  <sheetViews>
    <sheetView view="pageBreakPreview" topLeftCell="A178" zoomScaleNormal="100" workbookViewId="0">
      <selection activeCell="F147" sqref="F147"/>
    </sheetView>
  </sheetViews>
  <sheetFormatPr defaultColWidth="9" defaultRowHeight="15"/>
  <cols>
    <col min="1" max="1" width="50.85546875" style="4" customWidth="1"/>
    <col min="2" max="2" width="7.140625" style="4" customWidth="1"/>
    <col min="3" max="3" width="6.42578125" style="5" customWidth="1"/>
    <col min="4" max="4" width="9" style="4" customWidth="1"/>
    <col min="5" max="5" width="3.28515625" style="4" customWidth="1"/>
    <col min="6" max="6" width="11" style="6" customWidth="1"/>
    <col min="7" max="7" width="2.28515625" style="6" customWidth="1"/>
    <col min="8" max="8" width="13.140625" style="7" customWidth="1"/>
    <col min="9" max="9" width="9.140625" customWidth="1"/>
    <col min="10" max="1025" width="8.5703125" customWidth="1"/>
  </cols>
  <sheetData>
    <row r="1" spans="1:8">
      <c r="A1" s="8"/>
      <c r="B1" s="8"/>
    </row>
    <row r="2" spans="1:8">
      <c r="A2" s="9" t="s">
        <v>513</v>
      </c>
      <c r="B2" s="10"/>
      <c r="C2" s="11"/>
      <c r="D2" s="12"/>
      <c r="E2" s="12"/>
      <c r="F2" s="13"/>
      <c r="G2" s="13"/>
      <c r="H2" s="14"/>
    </row>
    <row r="3" spans="1:8">
      <c r="A3" s="8" t="s">
        <v>120</v>
      </c>
      <c r="B3" s="8"/>
    </row>
    <row r="4" spans="1:8" ht="25.5">
      <c r="A4" s="15" t="s">
        <v>514</v>
      </c>
      <c r="B4" s="16"/>
      <c r="C4" s="16"/>
      <c r="D4" s="16"/>
      <c r="E4" s="16"/>
      <c r="F4" s="17"/>
    </row>
    <row r="5" spans="1:8">
      <c r="A5" s="5"/>
      <c r="B5" s="5" t="s">
        <v>147</v>
      </c>
      <c r="C5" s="5">
        <v>1</v>
      </c>
      <c r="D5" s="18"/>
      <c r="F5" s="19">
        <v>0</v>
      </c>
      <c r="G5" s="20"/>
      <c r="H5" s="21">
        <f>F5*C5</f>
        <v>0</v>
      </c>
    </row>
    <row r="6" spans="1:8">
      <c r="A6" s="8"/>
      <c r="B6" s="8"/>
      <c r="F6" s="22"/>
    </row>
    <row r="7" spans="1:8">
      <c r="A7" s="9" t="s">
        <v>515</v>
      </c>
      <c r="B7" s="10"/>
      <c r="C7" s="11"/>
      <c r="D7" s="12"/>
      <c r="E7" s="23"/>
      <c r="F7" s="19"/>
      <c r="G7" s="20"/>
      <c r="H7" s="24">
        <f>SUM(H5:H6)</f>
        <v>0</v>
      </c>
    </row>
    <row r="8" spans="1:8">
      <c r="A8" s="8"/>
      <c r="B8" s="8"/>
      <c r="F8" s="22"/>
    </row>
    <row r="9" spans="1:8">
      <c r="A9" s="9" t="s">
        <v>516</v>
      </c>
      <c r="B9" s="10"/>
      <c r="C9" s="11"/>
      <c r="D9" s="12"/>
      <c r="E9" s="12"/>
      <c r="F9" s="25"/>
      <c r="G9" s="13"/>
      <c r="H9" s="14"/>
    </row>
    <row r="10" spans="1:8">
      <c r="A10" s="16"/>
      <c r="B10" s="16"/>
      <c r="F10" s="22"/>
    </row>
    <row r="11" spans="1:8">
      <c r="A11" s="26" t="s">
        <v>517</v>
      </c>
      <c r="B11" s="16"/>
      <c r="F11" s="22"/>
    </row>
    <row r="12" spans="1:8">
      <c r="A12" s="26"/>
      <c r="B12" s="16"/>
      <c r="F12" s="22"/>
    </row>
    <row r="13" spans="1:8" ht="89.25">
      <c r="A13" s="27" t="s">
        <v>518</v>
      </c>
      <c r="B13" s="28"/>
      <c r="C13" s="29"/>
      <c r="D13" s="28"/>
      <c r="E13" s="28"/>
      <c r="F13" s="30"/>
      <c r="G13" s="20"/>
      <c r="H13" s="20"/>
    </row>
    <row r="14" spans="1:8" ht="38.25">
      <c r="A14" s="27" t="s">
        <v>519</v>
      </c>
      <c r="B14" s="31"/>
      <c r="C14" s="32"/>
      <c r="D14" s="31"/>
      <c r="E14" s="31"/>
      <c r="F14" s="33"/>
      <c r="G14" s="20"/>
      <c r="H14" s="20"/>
    </row>
    <row r="15" spans="1:8">
      <c r="A15" s="27" t="s">
        <v>520</v>
      </c>
      <c r="B15" s="31"/>
      <c r="C15" s="32"/>
      <c r="D15" s="31"/>
      <c r="E15" s="31"/>
      <c r="F15" s="33"/>
      <c r="G15" s="20"/>
      <c r="H15" s="20"/>
    </row>
    <row r="16" spans="1:8" ht="25.5">
      <c r="A16" s="27" t="s">
        <v>521</v>
      </c>
      <c r="B16" s="31"/>
      <c r="C16" s="32"/>
      <c r="D16" s="31"/>
      <c r="E16" s="31"/>
      <c r="F16" s="33"/>
      <c r="G16" s="20"/>
      <c r="H16" s="20"/>
    </row>
    <row r="17" spans="1:8">
      <c r="C17" s="34" t="s">
        <v>522</v>
      </c>
      <c r="D17" s="31">
        <f>D19*0.95</f>
        <v>8.5499999999999989</v>
      </c>
      <c r="E17" s="35"/>
      <c r="F17" s="36">
        <v>0</v>
      </c>
      <c r="G17" s="37"/>
      <c r="H17" s="38">
        <f>D17*F17</f>
        <v>0</v>
      </c>
    </row>
    <row r="18" spans="1:8">
      <c r="C18" s="34" t="s">
        <v>523</v>
      </c>
      <c r="D18" s="39">
        <f>0.05*D19</f>
        <v>0.45</v>
      </c>
      <c r="E18" s="35"/>
      <c r="F18" s="36">
        <v>0</v>
      </c>
      <c r="G18" s="37"/>
      <c r="H18" s="38">
        <f>D18*F18</f>
        <v>0</v>
      </c>
    </row>
    <row r="19" spans="1:8">
      <c r="C19" s="34" t="s">
        <v>524</v>
      </c>
      <c r="D19" s="31">
        <f>(20+27+20+15-4-3)*0.4*0.3</f>
        <v>9</v>
      </c>
      <c r="E19" s="35"/>
      <c r="F19" s="33"/>
      <c r="G19" s="37"/>
      <c r="H19" s="37"/>
    </row>
    <row r="20" spans="1:8">
      <c r="A20" s="32"/>
      <c r="B20" s="31"/>
      <c r="C20" s="32"/>
      <c r="D20" s="31"/>
      <c r="E20" s="31"/>
      <c r="F20" s="33"/>
      <c r="G20" s="20"/>
      <c r="H20" s="20"/>
    </row>
    <row r="21" spans="1:8">
      <c r="A21" s="32" t="s">
        <v>525</v>
      </c>
      <c r="B21" s="31"/>
      <c r="C21" s="32"/>
      <c r="D21" s="31"/>
      <c r="E21" s="31"/>
      <c r="F21" s="33"/>
      <c r="G21" s="20"/>
      <c r="H21" s="20"/>
    </row>
    <row r="22" spans="1:8" ht="26.25">
      <c r="A22" s="40" t="s">
        <v>526</v>
      </c>
      <c r="B22" s="31"/>
      <c r="C22" s="32"/>
      <c r="D22" s="31"/>
      <c r="E22" s="31"/>
      <c r="F22" s="33"/>
      <c r="G22" s="20"/>
      <c r="H22" s="20"/>
    </row>
    <row r="23" spans="1:8">
      <c r="A23" s="32" t="s">
        <v>527</v>
      </c>
      <c r="B23" s="31"/>
      <c r="C23" s="32"/>
      <c r="D23" s="31"/>
      <c r="E23" s="31"/>
      <c r="F23" s="33"/>
      <c r="G23" s="20"/>
      <c r="H23" s="20"/>
    </row>
    <row r="24" spans="1:8">
      <c r="C24" s="34" t="s">
        <v>209</v>
      </c>
      <c r="D24" s="31">
        <f>1.92*1.5</f>
        <v>2.88</v>
      </c>
      <c r="E24" s="32"/>
      <c r="F24" s="36">
        <v>0</v>
      </c>
      <c r="G24" s="37"/>
      <c r="H24" s="38">
        <f>D24*F24</f>
        <v>0</v>
      </c>
    </row>
    <row r="25" spans="1:8">
      <c r="A25" s="32"/>
      <c r="B25" s="31"/>
      <c r="C25" s="32"/>
      <c r="D25" s="31"/>
      <c r="E25" s="31"/>
      <c r="F25" s="33"/>
      <c r="G25" s="20"/>
      <c r="H25" s="20"/>
    </row>
    <row r="26" spans="1:8">
      <c r="A26" s="32" t="s">
        <v>528</v>
      </c>
      <c r="B26" s="31"/>
      <c r="C26" s="32"/>
      <c r="D26" s="31"/>
      <c r="E26" s="31"/>
      <c r="F26" s="33"/>
      <c r="G26" s="20"/>
      <c r="H26" s="20"/>
    </row>
    <row r="27" spans="1:8">
      <c r="A27" s="32" t="s">
        <v>529</v>
      </c>
      <c r="B27" s="31"/>
      <c r="C27" s="32"/>
      <c r="D27" s="31"/>
      <c r="E27" s="31"/>
      <c r="F27" s="33"/>
      <c r="G27" s="20"/>
      <c r="H27" s="20"/>
    </row>
    <row r="28" spans="1:8">
      <c r="A28" s="32" t="s">
        <v>530</v>
      </c>
      <c r="B28" s="31"/>
      <c r="C28" s="32"/>
      <c r="D28" s="31"/>
      <c r="E28" s="31"/>
      <c r="F28" s="33"/>
      <c r="G28" s="20"/>
      <c r="H28" s="20"/>
    </row>
    <row r="29" spans="1:8">
      <c r="A29" s="32" t="s">
        <v>531</v>
      </c>
      <c r="B29" s="31"/>
      <c r="C29" s="32"/>
      <c r="D29" s="31"/>
      <c r="E29" s="31"/>
      <c r="F29" s="33"/>
      <c r="G29" s="20"/>
      <c r="H29" s="20"/>
    </row>
    <row r="30" spans="1:8">
      <c r="A30" s="32" t="s">
        <v>532</v>
      </c>
      <c r="B30" s="31"/>
      <c r="C30" s="41"/>
      <c r="D30" s="41"/>
      <c r="E30" s="41"/>
      <c r="F30" s="42"/>
      <c r="G30" s="41"/>
      <c r="H30" s="41"/>
    </row>
    <row r="31" spans="1:8">
      <c r="A31" s="32" t="s">
        <v>533</v>
      </c>
      <c r="B31" s="31"/>
      <c r="C31" s="34" t="s">
        <v>265</v>
      </c>
      <c r="D31" s="43">
        <f>(20+27+20+15-4-3)*0.3</f>
        <v>22.5</v>
      </c>
      <c r="E31" s="34"/>
      <c r="F31" s="36">
        <v>0</v>
      </c>
      <c r="G31" s="37"/>
      <c r="H31" s="38">
        <f>D31*F31</f>
        <v>0</v>
      </c>
    </row>
    <row r="32" spans="1:8">
      <c r="A32" s="32"/>
      <c r="B32" s="31"/>
      <c r="C32" s="32"/>
      <c r="D32" s="31"/>
      <c r="E32" s="31"/>
      <c r="F32" s="33"/>
      <c r="G32" s="20"/>
      <c r="H32" s="20"/>
    </row>
    <row r="33" spans="1:8">
      <c r="A33" s="32" t="s">
        <v>534</v>
      </c>
      <c r="B33" s="31"/>
      <c r="C33" s="32"/>
      <c r="D33" s="31"/>
      <c r="E33" s="31"/>
      <c r="F33" s="33"/>
      <c r="G33" s="20"/>
      <c r="H33" s="20"/>
    </row>
    <row r="34" spans="1:8" ht="25.5">
      <c r="A34" s="27" t="s">
        <v>535</v>
      </c>
      <c r="B34" s="31"/>
      <c r="C34" s="32"/>
      <c r="D34" s="31"/>
      <c r="E34" s="31"/>
      <c r="F34" s="33"/>
      <c r="G34" s="20"/>
      <c r="H34" s="20"/>
    </row>
    <row r="35" spans="1:8">
      <c r="C35" s="34" t="s">
        <v>209</v>
      </c>
      <c r="D35" s="31">
        <f>(20+27+20+15-4-3)*0.3*0.1</f>
        <v>2.25</v>
      </c>
      <c r="E35" s="32"/>
      <c r="F35" s="36">
        <v>0</v>
      </c>
      <c r="G35" s="37"/>
      <c r="H35" s="38">
        <f>D35*F35</f>
        <v>0</v>
      </c>
    </row>
    <row r="36" spans="1:8">
      <c r="A36" s="32"/>
      <c r="B36" s="31"/>
      <c r="C36" s="32"/>
      <c r="D36" s="31"/>
      <c r="E36" s="31"/>
      <c r="F36" s="33"/>
      <c r="G36" s="20"/>
      <c r="H36" s="20"/>
    </row>
    <row r="37" spans="1:8" ht="76.5">
      <c r="A37" s="27" t="s">
        <v>536</v>
      </c>
      <c r="B37" s="31"/>
      <c r="C37" s="32"/>
      <c r="D37" s="31"/>
      <c r="E37" s="31"/>
      <c r="F37" s="33"/>
      <c r="G37" s="20"/>
      <c r="H37" s="20"/>
    </row>
    <row r="38" spans="1:8">
      <c r="A38" s="44" t="s">
        <v>537</v>
      </c>
      <c r="B38" s="31"/>
      <c r="C38" s="32"/>
      <c r="D38" s="31"/>
      <c r="E38" s="31"/>
      <c r="F38" s="33"/>
      <c r="G38" s="20"/>
      <c r="H38" s="20"/>
    </row>
    <row r="39" spans="1:8">
      <c r="A39" s="44" t="s">
        <v>538</v>
      </c>
      <c r="B39" s="31"/>
      <c r="C39" s="32"/>
      <c r="D39" s="31"/>
      <c r="E39" s="31"/>
      <c r="F39" s="33"/>
      <c r="G39" s="20"/>
      <c r="H39" s="20"/>
    </row>
    <row r="40" spans="1:8">
      <c r="A40" s="44" t="s">
        <v>539</v>
      </c>
      <c r="B40" s="31"/>
      <c r="C40" s="34" t="s">
        <v>209</v>
      </c>
      <c r="D40" s="31">
        <f>(20+27+20+15-4-3)*0.3*0.15</f>
        <v>3.375</v>
      </c>
      <c r="E40" s="32"/>
      <c r="F40" s="36">
        <v>0</v>
      </c>
      <c r="G40" s="37"/>
      <c r="H40" s="38">
        <f>D40*F40</f>
        <v>0</v>
      </c>
    </row>
    <row r="41" spans="1:8">
      <c r="F41" s="22"/>
    </row>
    <row r="42" spans="1:8">
      <c r="A42" s="32" t="s">
        <v>540</v>
      </c>
      <c r="B42" s="31"/>
      <c r="C42" s="32"/>
      <c r="D42" s="31"/>
      <c r="E42" s="31"/>
      <c r="F42" s="45"/>
      <c r="G42" s="20"/>
      <c r="H42" s="20"/>
    </row>
    <row r="43" spans="1:8">
      <c r="A43" s="32" t="s">
        <v>541</v>
      </c>
      <c r="B43" s="31"/>
      <c r="C43" s="32"/>
      <c r="D43" s="31"/>
      <c r="E43" s="31"/>
      <c r="F43" s="33"/>
      <c r="G43" s="20"/>
      <c r="H43" s="20"/>
    </row>
    <row r="44" spans="1:8">
      <c r="A44" s="32" t="s">
        <v>542</v>
      </c>
      <c r="B44" s="31"/>
      <c r="C44" s="32"/>
      <c r="D44" s="31"/>
      <c r="E44" s="31"/>
      <c r="F44" s="33"/>
      <c r="G44" s="20"/>
      <c r="H44" s="20"/>
    </row>
    <row r="45" spans="1:8">
      <c r="A45" s="32" t="s">
        <v>543</v>
      </c>
      <c r="B45" s="31"/>
      <c r="C45" s="32"/>
      <c r="D45" s="31"/>
      <c r="E45" s="31"/>
      <c r="F45" s="33"/>
      <c r="G45" s="20"/>
      <c r="H45" s="20"/>
    </row>
    <row r="46" spans="1:8">
      <c r="A46" s="32" t="s">
        <v>544</v>
      </c>
      <c r="B46" s="31"/>
      <c r="C46" s="32"/>
      <c r="D46" s="31"/>
      <c r="E46" s="31"/>
      <c r="F46" s="33"/>
      <c r="G46" s="20"/>
      <c r="H46" s="20"/>
    </row>
    <row r="47" spans="1:8">
      <c r="A47" s="32" t="s">
        <v>545</v>
      </c>
      <c r="B47" s="31"/>
      <c r="C47" s="32"/>
      <c r="D47" s="31"/>
      <c r="E47" s="31"/>
      <c r="F47" s="33"/>
      <c r="G47" s="20"/>
      <c r="H47" s="20"/>
    </row>
    <row r="48" spans="1:8">
      <c r="A48" s="32" t="s">
        <v>546</v>
      </c>
      <c r="B48" s="31"/>
      <c r="C48" s="32"/>
      <c r="D48" s="31"/>
      <c r="E48" s="31"/>
      <c r="F48" s="33"/>
      <c r="G48" s="20"/>
      <c r="H48" s="20"/>
    </row>
    <row r="49" spans="1:8">
      <c r="A49" s="32" t="s">
        <v>539</v>
      </c>
      <c r="B49" s="31"/>
      <c r="C49" s="32"/>
      <c r="D49" s="31"/>
      <c r="E49" s="31"/>
      <c r="F49" s="33"/>
      <c r="G49" s="20"/>
      <c r="H49" s="20"/>
    </row>
    <row r="50" spans="1:8">
      <c r="C50" s="34" t="s">
        <v>209</v>
      </c>
      <c r="D50" s="31">
        <f>(20+27+20+15-4-3)*0.3*0.15</f>
        <v>3.375</v>
      </c>
      <c r="E50" s="35"/>
      <c r="F50" s="36">
        <v>0</v>
      </c>
      <c r="G50" s="37"/>
      <c r="H50" s="38">
        <f>D50*F50</f>
        <v>0</v>
      </c>
    </row>
    <row r="51" spans="1:8">
      <c r="A51" s="34"/>
      <c r="B51" s="31"/>
      <c r="C51" s="32"/>
      <c r="D51" s="31"/>
      <c r="E51" s="31"/>
      <c r="F51" s="33"/>
      <c r="G51" s="20"/>
      <c r="H51" s="20"/>
    </row>
    <row r="52" spans="1:8" ht="38.25">
      <c r="A52" s="46" t="s">
        <v>547</v>
      </c>
      <c r="B52" s="31"/>
      <c r="C52" s="32"/>
      <c r="D52" s="31"/>
      <c r="E52" s="31"/>
      <c r="F52" s="33"/>
      <c r="G52" s="20"/>
      <c r="H52" s="20"/>
    </row>
    <row r="53" spans="1:8" ht="76.5">
      <c r="A53" s="46" t="s">
        <v>548</v>
      </c>
      <c r="B53" s="31"/>
      <c r="C53" s="32"/>
      <c r="D53" s="31"/>
      <c r="E53" s="31"/>
      <c r="F53" s="33"/>
      <c r="G53" s="20"/>
      <c r="H53" s="20"/>
    </row>
    <row r="54" spans="1:8" ht="51">
      <c r="A54" s="46" t="s">
        <v>549</v>
      </c>
      <c r="B54" s="31"/>
      <c r="C54" s="32"/>
      <c r="D54" s="31"/>
      <c r="E54" s="31"/>
      <c r="F54" s="33"/>
      <c r="G54" s="20"/>
      <c r="H54" s="20"/>
    </row>
    <row r="55" spans="1:8">
      <c r="A55" s="46" t="s">
        <v>550</v>
      </c>
      <c r="B55" s="31"/>
      <c r="C55" s="32"/>
      <c r="D55" s="31"/>
      <c r="E55" s="31"/>
      <c r="F55" s="33"/>
      <c r="G55" s="20"/>
      <c r="H55" s="20"/>
    </row>
    <row r="56" spans="1:8">
      <c r="C56" s="34" t="s">
        <v>209</v>
      </c>
      <c r="D56" s="31">
        <f>D24-1.3*1.3*1.3</f>
        <v>0.68299999999999939</v>
      </c>
      <c r="E56" s="32"/>
      <c r="F56" s="36">
        <v>0</v>
      </c>
      <c r="G56" s="37"/>
      <c r="H56" s="38">
        <f>D56*F56</f>
        <v>0</v>
      </c>
    </row>
    <row r="57" spans="1:8">
      <c r="A57" s="34"/>
      <c r="B57" s="31"/>
      <c r="C57" s="32"/>
      <c r="D57" s="31"/>
      <c r="E57" s="31"/>
      <c r="F57" s="33"/>
      <c r="G57" s="20"/>
      <c r="H57" s="20"/>
    </row>
    <row r="58" spans="1:8" ht="89.25">
      <c r="A58" s="27" t="s">
        <v>551</v>
      </c>
      <c r="B58" s="31"/>
      <c r="C58" s="32"/>
      <c r="D58" s="31"/>
      <c r="E58" s="31"/>
      <c r="F58" s="33"/>
      <c r="G58" s="20"/>
      <c r="H58" s="20"/>
    </row>
    <row r="59" spans="1:8">
      <c r="C59" s="34" t="s">
        <v>209</v>
      </c>
      <c r="D59" s="31">
        <f>6*0.3*0.2</f>
        <v>0.36</v>
      </c>
      <c r="E59" s="32"/>
      <c r="F59" s="36">
        <v>0</v>
      </c>
      <c r="G59" s="37"/>
      <c r="H59" s="38">
        <f>D59*F59</f>
        <v>0</v>
      </c>
    </row>
    <row r="60" spans="1:8">
      <c r="A60" s="47"/>
      <c r="B60" s="31"/>
      <c r="C60" s="32"/>
      <c r="D60" s="31"/>
      <c r="E60" s="31"/>
      <c r="F60" s="33"/>
      <c r="G60" s="20"/>
      <c r="H60" s="20"/>
    </row>
    <row r="61" spans="1:8">
      <c r="A61" s="32" t="s">
        <v>552</v>
      </c>
      <c r="B61" s="31"/>
      <c r="C61" s="32"/>
      <c r="D61" s="31"/>
      <c r="E61" s="31"/>
      <c r="F61" s="33"/>
      <c r="G61" s="20"/>
      <c r="H61" s="20"/>
    </row>
    <row r="62" spans="1:8">
      <c r="A62" s="32" t="s">
        <v>553</v>
      </c>
      <c r="B62" s="31"/>
      <c r="C62" s="32"/>
      <c r="D62" s="31"/>
      <c r="E62" s="31"/>
      <c r="F62" s="33"/>
      <c r="G62" s="20"/>
      <c r="H62" s="20"/>
    </row>
    <row r="63" spans="1:8">
      <c r="A63" s="32" t="s">
        <v>554</v>
      </c>
      <c r="B63" s="31"/>
      <c r="C63" s="32"/>
      <c r="D63" s="31"/>
      <c r="E63" s="31"/>
      <c r="F63" s="33"/>
      <c r="G63" s="20"/>
      <c r="H63" s="20"/>
    </row>
    <row r="64" spans="1:8" ht="25.5">
      <c r="A64" s="48" t="s">
        <v>555</v>
      </c>
      <c r="B64" s="49"/>
      <c r="C64" s="34" t="s">
        <v>209</v>
      </c>
      <c r="D64" s="43">
        <f>(D19+D24-D50)*1.1</f>
        <v>9.3554999999999993</v>
      </c>
      <c r="E64" s="34"/>
      <c r="F64" s="50">
        <v>0</v>
      </c>
      <c r="G64" s="51"/>
      <c r="H64" s="52">
        <f>D64*F64</f>
        <v>0</v>
      </c>
    </row>
    <row r="65" spans="1:8">
      <c r="F65" s="22"/>
    </row>
    <row r="66" spans="1:8">
      <c r="A66" s="16" t="s">
        <v>166</v>
      </c>
      <c r="B66" s="16"/>
      <c r="D66" s="16"/>
      <c r="E66" s="16"/>
      <c r="F66" s="53"/>
      <c r="G66" s="17"/>
      <c r="H66" s="20"/>
    </row>
    <row r="67" spans="1:8" ht="89.25">
      <c r="A67" s="54" t="s">
        <v>556</v>
      </c>
      <c r="B67" s="55"/>
      <c r="C67" s="55"/>
      <c r="D67" s="55"/>
      <c r="E67" s="55"/>
      <c r="F67" s="56"/>
      <c r="G67" s="17"/>
      <c r="H67" s="20"/>
    </row>
    <row r="68" spans="1:8" ht="26.25">
      <c r="A68" s="57" t="s">
        <v>557</v>
      </c>
      <c r="B68" s="44"/>
      <c r="C68" s="34" t="s">
        <v>147</v>
      </c>
      <c r="D68" s="43">
        <v>1</v>
      </c>
      <c r="E68" s="34"/>
      <c r="F68" s="50">
        <v>0</v>
      </c>
      <c r="G68" s="51"/>
      <c r="H68" s="52">
        <f>F68*D68</f>
        <v>0</v>
      </c>
    </row>
    <row r="69" spans="1:8" hidden="1">
      <c r="A69" s="58"/>
      <c r="B69" s="16"/>
      <c r="D69" s="18"/>
      <c r="F69" s="19"/>
      <c r="G69" s="20"/>
      <c r="H69" s="52"/>
    </row>
    <row r="70" spans="1:8" hidden="1">
      <c r="A70" s="58"/>
      <c r="B70" s="16"/>
      <c r="D70" s="18"/>
      <c r="F70" s="19"/>
      <c r="G70" s="20"/>
      <c r="H70" s="52"/>
    </row>
    <row r="71" spans="1:8" hidden="1">
      <c r="A71" s="58"/>
      <c r="B71" s="16"/>
      <c r="D71" s="18"/>
      <c r="F71" s="19"/>
      <c r="G71" s="20"/>
      <c r="H71" s="52"/>
    </row>
    <row r="72" spans="1:8">
      <c r="A72" s="58"/>
      <c r="B72" s="16"/>
      <c r="D72" s="18"/>
      <c r="F72" s="59"/>
      <c r="G72" s="20"/>
      <c r="H72" s="51"/>
    </row>
    <row r="73" spans="1:8" ht="140.25">
      <c r="A73" s="27" t="s">
        <v>558</v>
      </c>
      <c r="B73" s="60"/>
      <c r="C73" s="29"/>
      <c r="D73" s="60"/>
      <c r="E73" s="28"/>
      <c r="F73" s="61"/>
      <c r="G73" s="37"/>
      <c r="H73" s="37"/>
    </row>
    <row r="74" spans="1:8">
      <c r="A74" s="32" t="s">
        <v>559</v>
      </c>
      <c r="B74" s="43"/>
      <c r="C74" s="34" t="s">
        <v>265</v>
      </c>
      <c r="D74" s="43">
        <f>3*3</f>
        <v>9</v>
      </c>
      <c r="E74" s="32"/>
      <c r="F74" s="62">
        <v>0</v>
      </c>
      <c r="G74" s="31"/>
      <c r="H74" s="39">
        <f>D74*F74</f>
        <v>0</v>
      </c>
    </row>
    <row r="75" spans="1:8">
      <c r="A75" s="32" t="s">
        <v>560</v>
      </c>
      <c r="B75" s="43"/>
      <c r="C75" s="34" t="s">
        <v>265</v>
      </c>
      <c r="D75" s="43">
        <f>5*1</f>
        <v>5</v>
      </c>
      <c r="E75" s="32"/>
      <c r="F75" s="62">
        <v>0</v>
      </c>
      <c r="G75" s="31"/>
      <c r="H75" s="39">
        <f>D75*F75</f>
        <v>0</v>
      </c>
    </row>
    <row r="76" spans="1:8">
      <c r="A76" s="16"/>
      <c r="B76" s="16"/>
      <c r="D76" s="18"/>
      <c r="F76" s="59"/>
      <c r="G76" s="20"/>
      <c r="H76" s="20"/>
    </row>
    <row r="77" spans="1:8">
      <c r="A77" s="26" t="s">
        <v>561</v>
      </c>
      <c r="B77" s="16"/>
      <c r="D77" s="18"/>
      <c r="F77" s="20"/>
      <c r="G77" s="20"/>
      <c r="H77" s="20"/>
    </row>
    <row r="78" spans="1:8">
      <c r="A78" s="26"/>
      <c r="B78" s="16"/>
    </row>
    <row r="79" spans="1:8">
      <c r="A79" s="63" t="s">
        <v>562</v>
      </c>
      <c r="B79" s="16"/>
    </row>
    <row r="80" spans="1:8" ht="153">
      <c r="A80" s="64" t="s">
        <v>563</v>
      </c>
      <c r="B80" s="16"/>
    </row>
    <row r="81" spans="1:8" ht="127.5">
      <c r="A81" s="64" t="s">
        <v>564</v>
      </c>
      <c r="B81" s="16"/>
    </row>
    <row r="82" spans="1:8" ht="51">
      <c r="A82" s="64" t="s">
        <v>565</v>
      </c>
      <c r="B82" s="16"/>
    </row>
    <row r="83" spans="1:8" ht="51">
      <c r="A83" s="64" t="s">
        <v>566</v>
      </c>
      <c r="B83" s="16"/>
    </row>
    <row r="84" spans="1:8" ht="51">
      <c r="A84" s="64" t="s">
        <v>567</v>
      </c>
      <c r="B84" s="16"/>
    </row>
    <row r="85" spans="1:8" ht="51">
      <c r="A85" s="64" t="s">
        <v>568</v>
      </c>
      <c r="B85" s="16"/>
    </row>
    <row r="86" spans="1:8" ht="76.5">
      <c r="A86" s="64" t="s">
        <v>569</v>
      </c>
      <c r="B86" s="16"/>
    </row>
    <row r="87" spans="1:8" ht="25.5">
      <c r="A87" s="64" t="s">
        <v>570</v>
      </c>
      <c r="B87" s="16"/>
    </row>
    <row r="88" spans="1:8" ht="51">
      <c r="A88" s="64" t="s">
        <v>571</v>
      </c>
      <c r="B88" s="16"/>
    </row>
    <row r="89" spans="1:8" ht="38.25">
      <c r="A89" s="65" t="s">
        <v>572</v>
      </c>
      <c r="B89" s="16"/>
    </row>
    <row r="90" spans="1:8">
      <c r="A90" s="16"/>
      <c r="B90" s="16"/>
    </row>
    <row r="91" spans="1:8">
      <c r="A91" s="16" t="s">
        <v>120</v>
      </c>
      <c r="B91" s="16"/>
    </row>
    <row r="92" spans="1:8" ht="229.5">
      <c r="A92" s="66" t="s">
        <v>573</v>
      </c>
      <c r="B92" s="16"/>
      <c r="F92" s="22"/>
    </row>
    <row r="93" spans="1:8" hidden="1">
      <c r="A93" s="66"/>
      <c r="B93" s="16"/>
      <c r="D93" s="18"/>
      <c r="F93" s="19"/>
      <c r="G93" s="20"/>
      <c r="H93" s="21"/>
    </row>
    <row r="94" spans="1:8">
      <c r="A94" s="66" t="s">
        <v>574</v>
      </c>
      <c r="B94" s="16"/>
      <c r="C94" s="5" t="s">
        <v>299</v>
      </c>
      <c r="D94" s="18">
        <f>35</f>
        <v>35</v>
      </c>
      <c r="F94" s="19">
        <v>0</v>
      </c>
      <c r="G94" s="20"/>
      <c r="H94" s="21">
        <f>F94*D94</f>
        <v>0</v>
      </c>
    </row>
    <row r="95" spans="1:8">
      <c r="A95" s="66" t="s">
        <v>575</v>
      </c>
      <c r="B95" s="16"/>
      <c r="C95" s="5" t="s">
        <v>299</v>
      </c>
      <c r="D95" s="18">
        <f>27</f>
        <v>27</v>
      </c>
      <c r="F95" s="19">
        <v>0</v>
      </c>
      <c r="G95" s="20"/>
      <c r="H95" s="21">
        <f>F95*D95</f>
        <v>0</v>
      </c>
    </row>
    <row r="96" spans="1:8">
      <c r="A96" s="66" t="s">
        <v>576</v>
      </c>
      <c r="B96" s="16"/>
      <c r="C96" s="5" t="s">
        <v>299</v>
      </c>
      <c r="D96" s="18">
        <v>25</v>
      </c>
      <c r="F96" s="19">
        <v>0</v>
      </c>
      <c r="G96" s="20"/>
      <c r="H96" s="21">
        <f>F96*D96</f>
        <v>0</v>
      </c>
    </row>
    <row r="97" spans="1:8">
      <c r="A97" s="66" t="s">
        <v>577</v>
      </c>
      <c r="B97" s="16"/>
      <c r="C97" s="5" t="s">
        <v>121</v>
      </c>
      <c r="D97" s="18">
        <v>6</v>
      </c>
      <c r="F97" s="19">
        <v>0</v>
      </c>
      <c r="G97" s="20"/>
      <c r="H97" s="21">
        <f>F97*D97</f>
        <v>0</v>
      </c>
    </row>
    <row r="98" spans="1:8" ht="60">
      <c r="A98" s="67" t="s">
        <v>183</v>
      </c>
      <c r="B98" s="16"/>
      <c r="D98" s="18"/>
      <c r="F98" s="59"/>
      <c r="G98" s="20"/>
      <c r="H98" s="20"/>
    </row>
    <row r="99" spans="1:8">
      <c r="A99" s="16"/>
      <c r="B99" s="16"/>
      <c r="F99" s="22"/>
    </row>
    <row r="100" spans="1:8">
      <c r="A100" s="16" t="s">
        <v>122</v>
      </c>
      <c r="B100" s="16"/>
      <c r="F100" s="22"/>
    </row>
    <row r="101" spans="1:8" ht="89.25">
      <c r="A101" s="54" t="s">
        <v>578</v>
      </c>
      <c r="B101" s="66"/>
      <c r="C101" s="66"/>
      <c r="D101" s="66"/>
      <c r="E101" s="66"/>
      <c r="F101" s="68"/>
      <c r="G101" s="17"/>
    </row>
    <row r="102" spans="1:8" ht="76.5">
      <c r="A102" s="54" t="s">
        <v>579</v>
      </c>
      <c r="B102" s="16"/>
      <c r="C102" s="16"/>
      <c r="D102" s="16"/>
      <c r="E102" s="16"/>
      <c r="F102" s="53"/>
      <c r="G102" s="17"/>
    </row>
    <row r="103" spans="1:8" ht="102">
      <c r="A103" s="54" t="s">
        <v>580</v>
      </c>
      <c r="B103" s="16"/>
      <c r="C103" s="16"/>
      <c r="D103" s="16"/>
      <c r="E103" s="16"/>
      <c r="F103" s="53"/>
      <c r="G103" s="17"/>
    </row>
    <row r="104" spans="1:8">
      <c r="A104" s="16" t="s">
        <v>581</v>
      </c>
      <c r="B104" s="16"/>
      <c r="C104" s="5" t="s">
        <v>299</v>
      </c>
      <c r="D104" s="18">
        <v>6</v>
      </c>
      <c r="F104" s="19">
        <v>0</v>
      </c>
      <c r="G104" s="20"/>
      <c r="H104" s="21">
        <f>F104*D104</f>
        <v>0</v>
      </c>
    </row>
    <row r="105" spans="1:8">
      <c r="A105" s="16" t="s">
        <v>582</v>
      </c>
      <c r="B105" s="16"/>
      <c r="C105" s="5" t="s">
        <v>299</v>
      </c>
      <c r="D105" s="18">
        <v>6</v>
      </c>
      <c r="F105" s="19">
        <v>0</v>
      </c>
      <c r="G105" s="20"/>
      <c r="H105" s="21">
        <f>F105*D105</f>
        <v>0</v>
      </c>
    </row>
    <row r="106" spans="1:8">
      <c r="A106" s="16" t="s">
        <v>583</v>
      </c>
      <c r="B106" s="16"/>
      <c r="C106" s="5" t="s">
        <v>299</v>
      </c>
      <c r="D106" s="18">
        <v>8</v>
      </c>
      <c r="F106" s="19">
        <v>0</v>
      </c>
      <c r="G106" s="20"/>
      <c r="H106" s="21">
        <f>F106*D106</f>
        <v>0</v>
      </c>
    </row>
    <row r="107" spans="1:8" ht="60">
      <c r="A107" s="67" t="s">
        <v>183</v>
      </c>
      <c r="B107" s="16"/>
      <c r="D107" s="60"/>
      <c r="F107" s="59"/>
      <c r="G107" s="20"/>
      <c r="H107" s="20"/>
    </row>
    <row r="108" spans="1:8">
      <c r="A108" s="69"/>
      <c r="B108" s="16"/>
      <c r="D108" s="60"/>
      <c r="F108" s="59"/>
      <c r="G108" s="20"/>
      <c r="H108" s="20"/>
    </row>
    <row r="109" spans="1:8">
      <c r="A109" s="16" t="s">
        <v>123</v>
      </c>
      <c r="B109" s="16"/>
      <c r="C109" s="16"/>
      <c r="D109" s="16"/>
      <c r="E109" s="16"/>
      <c r="F109" s="53"/>
      <c r="G109" s="17"/>
      <c r="H109" s="20"/>
    </row>
    <row r="110" spans="1:8">
      <c r="A110" s="16" t="s">
        <v>584</v>
      </c>
      <c r="B110" s="16"/>
      <c r="C110" s="16"/>
      <c r="D110" s="16"/>
      <c r="E110" s="16"/>
      <c r="F110" s="53"/>
      <c r="G110" s="17"/>
      <c r="H110" s="20"/>
    </row>
    <row r="111" spans="1:8" ht="51">
      <c r="A111" s="54" t="s">
        <v>585</v>
      </c>
      <c r="B111" s="16"/>
      <c r="C111" s="16"/>
      <c r="D111" s="16"/>
      <c r="E111" s="16"/>
      <c r="F111" s="53"/>
      <c r="G111" s="17"/>
      <c r="H111" s="20"/>
    </row>
    <row r="112" spans="1:8">
      <c r="A112" s="16" t="s">
        <v>586</v>
      </c>
      <c r="B112" s="16"/>
      <c r="C112" s="16"/>
      <c r="D112" s="16"/>
      <c r="E112" s="16"/>
      <c r="F112" s="53"/>
      <c r="G112" s="17"/>
      <c r="H112" s="20"/>
    </row>
    <row r="113" spans="1:8">
      <c r="A113" s="16" t="s">
        <v>587</v>
      </c>
      <c r="B113" s="16"/>
      <c r="C113" s="34" t="s">
        <v>121</v>
      </c>
      <c r="D113" s="70">
        <v>4</v>
      </c>
      <c r="E113" s="16"/>
      <c r="F113" s="19">
        <v>0</v>
      </c>
      <c r="G113" s="20"/>
      <c r="H113" s="21">
        <f>F113*D113</f>
        <v>0</v>
      </c>
    </row>
    <row r="114" spans="1:8">
      <c r="A114" s="16" t="s">
        <v>588</v>
      </c>
      <c r="B114" s="16"/>
      <c r="C114" s="34" t="s">
        <v>121</v>
      </c>
      <c r="D114" s="70">
        <v>2</v>
      </c>
      <c r="E114" s="16"/>
      <c r="F114" s="19">
        <v>0</v>
      </c>
      <c r="G114" s="20"/>
      <c r="H114" s="21">
        <f>F114*D114</f>
        <v>0</v>
      </c>
    </row>
    <row r="115" spans="1:8">
      <c r="A115" s="16" t="s">
        <v>589</v>
      </c>
      <c r="B115" s="16"/>
      <c r="C115" s="34" t="s">
        <v>121</v>
      </c>
      <c r="D115" s="70">
        <v>2</v>
      </c>
      <c r="E115" s="16"/>
      <c r="F115" s="19">
        <v>0</v>
      </c>
      <c r="G115" s="20"/>
      <c r="H115" s="21">
        <f>F115*D115</f>
        <v>0</v>
      </c>
    </row>
    <row r="116" spans="1:8" ht="60">
      <c r="A116" s="67" t="s">
        <v>183</v>
      </c>
      <c r="B116" s="16"/>
      <c r="D116" s="70"/>
      <c r="E116" s="16"/>
      <c r="F116" s="59"/>
      <c r="G116" s="20"/>
      <c r="H116" s="20"/>
    </row>
    <row r="117" spans="1:8">
      <c r="A117" s="71"/>
      <c r="B117" s="54"/>
      <c r="C117" s="34"/>
      <c r="D117" s="43"/>
      <c r="E117" s="16"/>
      <c r="F117" s="59"/>
      <c r="G117" s="20"/>
      <c r="H117" s="20"/>
    </row>
    <row r="118" spans="1:8">
      <c r="A118" s="69"/>
      <c r="B118" s="16"/>
      <c r="D118" s="16"/>
      <c r="E118" s="16"/>
      <c r="F118" s="53"/>
      <c r="G118" s="17"/>
      <c r="H118" s="20"/>
    </row>
    <row r="119" spans="1:8">
      <c r="A119" s="16" t="s">
        <v>124</v>
      </c>
      <c r="B119" s="54"/>
      <c r="C119" s="54"/>
      <c r="D119" s="54"/>
      <c r="E119" s="54"/>
      <c r="F119" s="72"/>
      <c r="G119" s="17"/>
      <c r="H119" s="20"/>
    </row>
    <row r="120" spans="1:8" ht="89.25">
      <c r="A120" s="54" t="s">
        <v>590</v>
      </c>
      <c r="B120" s="16"/>
      <c r="C120" s="16"/>
      <c r="D120" s="16"/>
      <c r="E120" s="16"/>
      <c r="F120" s="53"/>
      <c r="G120" s="17"/>
      <c r="H120" s="20"/>
    </row>
    <row r="121" spans="1:8">
      <c r="A121" s="16" t="s">
        <v>591</v>
      </c>
      <c r="B121" s="16"/>
      <c r="C121" s="5" t="s">
        <v>299</v>
      </c>
      <c r="D121" s="18">
        <f>SUM(D93:D97,D104:D106)</f>
        <v>113</v>
      </c>
      <c r="E121" s="16"/>
      <c r="F121" s="19">
        <v>0</v>
      </c>
      <c r="G121" s="20"/>
      <c r="H121" s="52">
        <f>F121*D121</f>
        <v>0</v>
      </c>
    </row>
    <row r="122" spans="1:8">
      <c r="A122" s="16"/>
      <c r="B122" s="16"/>
      <c r="D122" s="18"/>
      <c r="E122" s="16"/>
      <c r="F122" s="59"/>
      <c r="G122" s="20"/>
      <c r="H122" s="51"/>
    </row>
    <row r="123" spans="1:8">
      <c r="A123" s="16"/>
      <c r="B123" s="16"/>
      <c r="D123" s="16"/>
      <c r="E123" s="16"/>
      <c r="F123" s="53"/>
      <c r="G123" s="17"/>
      <c r="H123" s="20"/>
    </row>
    <row r="124" spans="1:8">
      <c r="A124" s="16" t="s">
        <v>125</v>
      </c>
      <c r="B124" s="16"/>
      <c r="C124" s="16"/>
      <c r="D124" s="16"/>
      <c r="E124" s="16"/>
      <c r="F124" s="53"/>
      <c r="G124" s="17"/>
    </row>
    <row r="125" spans="1:8">
      <c r="A125" s="16" t="s">
        <v>592</v>
      </c>
      <c r="B125" s="16"/>
      <c r="C125" s="16"/>
      <c r="D125" s="16"/>
      <c r="E125" s="16"/>
      <c r="F125" s="53"/>
      <c r="G125" s="17"/>
    </row>
    <row r="126" spans="1:8">
      <c r="A126" s="16" t="s">
        <v>593</v>
      </c>
      <c r="B126" s="16"/>
      <c r="C126" s="16"/>
      <c r="D126" s="16"/>
      <c r="E126" s="16"/>
      <c r="F126" s="53"/>
      <c r="G126" s="17"/>
    </row>
    <row r="127" spans="1:8">
      <c r="A127" s="16" t="s">
        <v>594</v>
      </c>
      <c r="B127" s="16"/>
      <c r="C127" s="16"/>
      <c r="D127" s="16"/>
      <c r="E127" s="16"/>
      <c r="F127" s="53"/>
      <c r="G127" s="17"/>
    </row>
    <row r="128" spans="1:8">
      <c r="A128" s="16" t="s">
        <v>595</v>
      </c>
      <c r="B128" s="16"/>
      <c r="C128" s="16"/>
      <c r="D128" s="16"/>
      <c r="E128" s="16"/>
      <c r="F128" s="53"/>
      <c r="G128" s="17"/>
    </row>
    <row r="129" spans="1:8">
      <c r="A129" s="16" t="s">
        <v>596</v>
      </c>
      <c r="B129" s="16"/>
      <c r="C129" s="16"/>
      <c r="D129" s="16"/>
      <c r="E129" s="16"/>
      <c r="F129" s="53"/>
      <c r="G129" s="17"/>
    </row>
    <row r="130" spans="1:8">
      <c r="A130" s="16" t="s">
        <v>597</v>
      </c>
      <c r="B130" s="16"/>
      <c r="C130" s="16"/>
      <c r="D130" s="16"/>
      <c r="E130" s="16"/>
      <c r="F130" s="53"/>
      <c r="G130" s="17"/>
    </row>
    <row r="131" spans="1:8">
      <c r="A131" s="16" t="s">
        <v>598</v>
      </c>
      <c r="B131" s="16"/>
      <c r="C131" s="34" t="s">
        <v>299</v>
      </c>
      <c r="D131" s="43">
        <f>D121</f>
        <v>113</v>
      </c>
      <c r="E131" s="16"/>
      <c r="F131" s="50">
        <v>0</v>
      </c>
      <c r="G131" s="20"/>
      <c r="H131" s="52">
        <f>F131*D131</f>
        <v>0</v>
      </c>
    </row>
    <row r="132" spans="1:8" ht="38.25">
      <c r="A132" s="54" t="s">
        <v>599</v>
      </c>
      <c r="B132" s="16"/>
      <c r="C132" s="4"/>
      <c r="F132" s="22"/>
      <c r="H132" s="6"/>
    </row>
    <row r="133" spans="1:8">
      <c r="A133" s="16"/>
      <c r="B133" s="16"/>
      <c r="C133" s="16"/>
      <c r="D133" s="16"/>
      <c r="E133" s="16"/>
      <c r="F133" s="22"/>
      <c r="G133" s="17"/>
    </row>
    <row r="134" spans="1:8">
      <c r="A134" s="16" t="s">
        <v>150</v>
      </c>
      <c r="B134" s="16"/>
      <c r="D134" s="16"/>
      <c r="E134" s="16"/>
      <c r="F134" s="53"/>
      <c r="G134" s="17"/>
      <c r="H134" s="6"/>
    </row>
    <row r="135" spans="1:8" ht="38.25">
      <c r="A135" s="54" t="s">
        <v>600</v>
      </c>
      <c r="B135" s="16"/>
      <c r="C135" s="5" t="s">
        <v>121</v>
      </c>
      <c r="D135" s="18">
        <v>1</v>
      </c>
      <c r="E135" s="16"/>
      <c r="F135" s="19">
        <v>0</v>
      </c>
      <c r="G135" s="20"/>
      <c r="H135" s="52">
        <f>F135*D135</f>
        <v>0</v>
      </c>
    </row>
    <row r="136" spans="1:8">
      <c r="A136" s="16"/>
      <c r="B136" s="16"/>
      <c r="D136" s="18"/>
      <c r="E136" s="16"/>
      <c r="F136" s="59"/>
      <c r="G136" s="20"/>
      <c r="H136" s="51"/>
    </row>
    <row r="137" spans="1:8">
      <c r="A137" s="16"/>
      <c r="B137" s="16"/>
      <c r="D137" s="18"/>
      <c r="E137" s="16"/>
      <c r="F137" s="59"/>
      <c r="G137" s="20"/>
      <c r="H137" s="20"/>
    </row>
    <row r="138" spans="1:8">
      <c r="A138" s="16" t="s">
        <v>152</v>
      </c>
      <c r="B138" s="16"/>
      <c r="C138" s="34" t="s">
        <v>147</v>
      </c>
      <c r="D138" s="43">
        <v>1</v>
      </c>
      <c r="E138" s="16"/>
      <c r="F138" s="50">
        <v>0</v>
      </c>
      <c r="G138" s="20"/>
      <c r="H138" s="52">
        <f>F138*D138</f>
        <v>0</v>
      </c>
    </row>
    <row r="139" spans="1:8" ht="51">
      <c r="A139" s="15" t="s">
        <v>601</v>
      </c>
      <c r="B139" s="73"/>
      <c r="D139" s="18"/>
      <c r="E139" s="16"/>
      <c r="F139" s="59"/>
      <c r="G139" s="20"/>
      <c r="H139" s="20"/>
    </row>
    <row r="140" spans="1:8">
      <c r="A140" s="69"/>
      <c r="F140" s="22"/>
    </row>
    <row r="141" spans="1:8">
      <c r="A141" s="16" t="s">
        <v>164</v>
      </c>
      <c r="F141" s="22"/>
    </row>
    <row r="142" spans="1:8" ht="63.75">
      <c r="A142" s="74" t="s">
        <v>602</v>
      </c>
      <c r="F142" s="22"/>
    </row>
    <row r="143" spans="1:8" ht="38.25">
      <c r="A143" s="75" t="s">
        <v>603</v>
      </c>
      <c r="C143" s="34" t="s">
        <v>299</v>
      </c>
      <c r="D143" s="43">
        <f>6</f>
        <v>6</v>
      </c>
      <c r="F143" s="50">
        <v>0</v>
      </c>
      <c r="G143" s="20"/>
      <c r="H143" s="52">
        <f>F143*D143</f>
        <v>0</v>
      </c>
    </row>
    <row r="144" spans="1:8" ht="25.5">
      <c r="A144" s="75" t="s">
        <v>604</v>
      </c>
      <c r="C144" s="34"/>
      <c r="D144" s="43"/>
      <c r="F144" s="76"/>
      <c r="G144" s="20"/>
      <c r="H144" s="51"/>
    </row>
    <row r="145" spans="1:8">
      <c r="A145" s="75"/>
      <c r="B145" s="77"/>
      <c r="C145" s="78"/>
      <c r="D145" s="77"/>
      <c r="E145" s="77"/>
      <c r="F145" s="79"/>
      <c r="G145" s="77"/>
      <c r="H145" s="80"/>
    </row>
    <row r="146" spans="1:8">
      <c r="A146" s="81" t="s">
        <v>165</v>
      </c>
      <c r="B146" s="77"/>
      <c r="C146" s="77"/>
      <c r="D146" s="77"/>
      <c r="E146" s="77"/>
      <c r="F146" s="79"/>
      <c r="G146" s="77"/>
      <c r="H146" s="77"/>
    </row>
    <row r="147" spans="1:8" ht="76.5">
      <c r="A147" s="82" t="s">
        <v>605</v>
      </c>
      <c r="B147" s="77"/>
      <c r="C147" s="77"/>
      <c r="D147" s="77"/>
      <c r="E147" s="77"/>
      <c r="F147" s="79"/>
      <c r="G147" s="77"/>
      <c r="H147" s="77"/>
    </row>
    <row r="148" spans="1:8" ht="63.75">
      <c r="A148" s="82" t="s">
        <v>606</v>
      </c>
      <c r="B148" s="83"/>
      <c r="C148" s="84" t="s">
        <v>121</v>
      </c>
      <c r="D148" s="85">
        <v>1</v>
      </c>
      <c r="E148" s="77"/>
      <c r="F148" s="86">
        <v>0</v>
      </c>
      <c r="G148" s="87"/>
      <c r="H148" s="88">
        <f>F148*D148</f>
        <v>0</v>
      </c>
    </row>
    <row r="149" spans="1:8">
      <c r="A149" s="83" t="s">
        <v>607</v>
      </c>
      <c r="C149" s="34"/>
      <c r="D149" s="43"/>
      <c r="F149" s="76"/>
      <c r="G149" s="20"/>
      <c r="H149" s="51"/>
    </row>
    <row r="150" spans="1:8" ht="38.25">
      <c r="A150" s="89" t="s">
        <v>608</v>
      </c>
      <c r="C150" s="34"/>
      <c r="D150" s="43"/>
      <c r="F150" s="76"/>
      <c r="G150" s="20"/>
      <c r="H150" s="51"/>
    </row>
    <row r="151" spans="1:8">
      <c r="A151" s="75"/>
      <c r="F151" s="22"/>
    </row>
    <row r="152" spans="1:8">
      <c r="A152" s="16"/>
      <c r="D152" s="90"/>
      <c r="F152" s="20"/>
      <c r="G152" s="20"/>
      <c r="H152" s="20"/>
    </row>
    <row r="153" spans="1:8">
      <c r="A153" s="16"/>
      <c r="B153" s="16"/>
      <c r="C153" s="4"/>
      <c r="H153" s="6"/>
    </row>
    <row r="154" spans="1:8">
      <c r="A154" s="9" t="s">
        <v>609</v>
      </c>
      <c r="B154" s="10"/>
      <c r="C154" s="11"/>
      <c r="D154" s="12"/>
      <c r="E154" s="23"/>
      <c r="F154" s="21"/>
      <c r="G154" s="20"/>
      <c r="H154" s="24">
        <f>SUM(H11:H153)</f>
        <v>0</v>
      </c>
    </row>
    <row r="155" spans="1:8">
      <c r="A155" s="91"/>
      <c r="B155" s="91"/>
      <c r="D155" s="18"/>
      <c r="F155" s="20"/>
      <c r="G155" s="20"/>
      <c r="H155" s="24"/>
    </row>
    <row r="156" spans="1:8">
      <c r="A156" s="9" t="s">
        <v>610</v>
      </c>
      <c r="B156" s="10"/>
      <c r="C156" s="11"/>
      <c r="D156" s="12"/>
      <c r="E156" s="12"/>
      <c r="F156" s="13"/>
      <c r="G156" s="13"/>
      <c r="H156" s="14"/>
    </row>
    <row r="157" spans="1:8">
      <c r="A157" s="16"/>
      <c r="B157" s="16"/>
      <c r="D157" s="18"/>
      <c r="F157" s="20"/>
      <c r="G157" s="20"/>
      <c r="H157" s="20"/>
    </row>
    <row r="158" spans="1:8" ht="140.25">
      <c r="A158" s="92" t="s">
        <v>611</v>
      </c>
      <c r="B158" s="16"/>
      <c r="D158" s="18"/>
      <c r="F158" s="20"/>
      <c r="G158" s="20"/>
      <c r="H158" s="20"/>
    </row>
    <row r="159" spans="1:8" ht="63.75">
      <c r="A159" s="92" t="s">
        <v>612</v>
      </c>
      <c r="B159" s="16"/>
      <c r="D159" s="18"/>
      <c r="F159" s="20"/>
      <c r="G159" s="20"/>
      <c r="H159" s="20"/>
    </row>
    <row r="160" spans="1:8" ht="89.25">
      <c r="A160" s="93" t="s">
        <v>613</v>
      </c>
      <c r="B160" s="16"/>
      <c r="D160" s="18"/>
      <c r="F160" s="20"/>
      <c r="G160" s="20"/>
      <c r="H160" s="20"/>
    </row>
    <row r="161" spans="1:8">
      <c r="A161" s="26" t="s">
        <v>614</v>
      </c>
      <c r="B161" s="16"/>
      <c r="D161" s="18"/>
      <c r="F161" s="20"/>
      <c r="G161" s="20"/>
      <c r="H161" s="20"/>
    </row>
    <row r="162" spans="1:8">
      <c r="A162" s="26"/>
      <c r="B162" s="16"/>
      <c r="D162" s="18"/>
      <c r="F162" s="20"/>
      <c r="G162" s="20"/>
      <c r="H162" s="20"/>
    </row>
    <row r="163" spans="1:8" ht="89.25">
      <c r="A163" s="27" t="s">
        <v>615</v>
      </c>
      <c r="B163" s="28"/>
      <c r="C163" s="29"/>
      <c r="D163" s="28"/>
      <c r="E163" s="28"/>
      <c r="F163" s="94"/>
      <c r="G163" s="20"/>
      <c r="H163" s="20"/>
    </row>
    <row r="164" spans="1:8" ht="38.25">
      <c r="A164" s="27" t="s">
        <v>519</v>
      </c>
      <c r="B164" s="31"/>
      <c r="C164" s="32"/>
      <c r="D164" s="31"/>
      <c r="E164" s="31"/>
      <c r="F164" s="37"/>
      <c r="G164" s="20"/>
      <c r="H164" s="20"/>
    </row>
    <row r="165" spans="1:8">
      <c r="A165" s="27" t="s">
        <v>520</v>
      </c>
      <c r="B165" s="31"/>
      <c r="C165" s="32"/>
      <c r="D165" s="31"/>
      <c r="E165" s="31"/>
      <c r="F165" s="37"/>
      <c r="G165" s="20"/>
      <c r="H165" s="20"/>
    </row>
    <row r="166" spans="1:8" ht="25.5">
      <c r="A166" s="27" t="s">
        <v>521</v>
      </c>
      <c r="B166" s="31"/>
      <c r="C166" s="32"/>
      <c r="D166" s="31"/>
      <c r="E166" s="31"/>
      <c r="F166" s="33"/>
      <c r="G166" s="20"/>
      <c r="H166" s="20"/>
    </row>
    <row r="167" spans="1:8">
      <c r="C167" s="34" t="s">
        <v>522</v>
      </c>
      <c r="D167" s="31">
        <f>D169*0.95</f>
        <v>29.6875</v>
      </c>
      <c r="E167" s="35"/>
      <c r="F167" s="36">
        <v>0</v>
      </c>
      <c r="G167" s="37"/>
      <c r="H167" s="38">
        <f>D167*F167</f>
        <v>0</v>
      </c>
    </row>
    <row r="168" spans="1:8">
      <c r="C168" s="34" t="s">
        <v>523</v>
      </c>
      <c r="D168" s="39">
        <f>0.05*D169</f>
        <v>1.5625</v>
      </c>
      <c r="E168" s="35"/>
      <c r="F168" s="36">
        <v>0</v>
      </c>
      <c r="G168" s="37"/>
      <c r="H168" s="38">
        <f>D168*F168</f>
        <v>0</v>
      </c>
    </row>
    <row r="169" spans="1:8">
      <c r="C169" s="34" t="s">
        <v>524</v>
      </c>
      <c r="D169" s="31">
        <f>125*0.5*0.5</f>
        <v>31.25</v>
      </c>
      <c r="E169" s="35"/>
      <c r="F169" s="33"/>
      <c r="G169" s="37"/>
      <c r="H169" s="37"/>
    </row>
    <row r="170" spans="1:8" ht="39">
      <c r="A170" s="40" t="s">
        <v>616</v>
      </c>
      <c r="B170" s="31"/>
      <c r="C170" s="32"/>
      <c r="D170" s="31"/>
      <c r="E170" s="31"/>
      <c r="F170" s="33"/>
      <c r="G170" s="20"/>
      <c r="H170" s="20"/>
    </row>
    <row r="171" spans="1:8">
      <c r="A171" s="32" t="s">
        <v>617</v>
      </c>
      <c r="B171" s="31"/>
      <c r="C171" s="32"/>
      <c r="D171" s="31"/>
      <c r="E171" s="31"/>
      <c r="F171" s="33"/>
      <c r="G171" s="20"/>
      <c r="H171" s="20"/>
    </row>
    <row r="172" spans="1:8">
      <c r="A172" s="32" t="s">
        <v>527</v>
      </c>
      <c r="B172" s="31"/>
      <c r="C172" s="32"/>
      <c r="D172" s="31"/>
      <c r="E172" s="31"/>
      <c r="F172" s="33"/>
      <c r="G172" s="20"/>
      <c r="H172" s="20"/>
    </row>
    <row r="173" spans="1:8">
      <c r="C173" s="34" t="s">
        <v>209</v>
      </c>
      <c r="D173" s="31">
        <f>4*0.5*0.5</f>
        <v>1</v>
      </c>
      <c r="E173" s="32"/>
      <c r="F173" s="36">
        <v>0</v>
      </c>
      <c r="G173" s="37"/>
      <c r="H173" s="38">
        <f>D173*F173</f>
        <v>0</v>
      </c>
    </row>
    <row r="174" spans="1:8">
      <c r="A174" s="32"/>
      <c r="B174" s="31"/>
      <c r="C174" s="32"/>
      <c r="D174" s="31"/>
      <c r="E174" s="31"/>
      <c r="F174" s="33"/>
      <c r="G174" s="20"/>
      <c r="H174" s="20"/>
    </row>
    <row r="175" spans="1:8" ht="39">
      <c r="A175" s="40" t="s">
        <v>618</v>
      </c>
      <c r="B175" s="31"/>
      <c r="C175" s="32"/>
      <c r="D175" s="31"/>
      <c r="E175" s="31"/>
      <c r="F175" s="33"/>
      <c r="G175" s="20"/>
      <c r="H175" s="20"/>
    </row>
    <row r="176" spans="1:8">
      <c r="A176" s="40" t="s">
        <v>531</v>
      </c>
      <c r="B176" s="31"/>
      <c r="C176" s="32"/>
      <c r="D176" s="31"/>
      <c r="E176" s="31"/>
      <c r="F176" s="33"/>
      <c r="G176" s="20"/>
      <c r="H176" s="20"/>
    </row>
    <row r="177" spans="1:8">
      <c r="A177" s="40" t="s">
        <v>532</v>
      </c>
      <c r="B177" s="31"/>
      <c r="C177" s="32"/>
      <c r="D177" s="31"/>
      <c r="E177" s="31"/>
      <c r="F177" s="33"/>
      <c r="G177" s="20"/>
      <c r="H177" s="20"/>
    </row>
    <row r="178" spans="1:8">
      <c r="A178" s="40" t="s">
        <v>533</v>
      </c>
      <c r="B178" s="31"/>
      <c r="C178" s="32"/>
      <c r="D178" s="31"/>
      <c r="E178" s="31"/>
      <c r="F178" s="33"/>
      <c r="G178" s="20"/>
      <c r="H178" s="20"/>
    </row>
    <row r="179" spans="1:8">
      <c r="C179" s="34" t="s">
        <v>265</v>
      </c>
      <c r="D179" s="43">
        <f>125*0.4</f>
        <v>50</v>
      </c>
      <c r="E179" s="34"/>
      <c r="F179" s="36">
        <v>0</v>
      </c>
      <c r="G179" s="37"/>
      <c r="H179" s="38">
        <f>D179*F179</f>
        <v>0</v>
      </c>
    </row>
    <row r="180" spans="1:8">
      <c r="A180" s="32"/>
      <c r="B180" s="31"/>
      <c r="C180" s="32"/>
      <c r="D180" s="31"/>
      <c r="E180" s="31"/>
      <c r="F180" s="33"/>
      <c r="G180" s="20"/>
      <c r="H180" s="20"/>
    </row>
    <row r="181" spans="1:8" ht="51">
      <c r="A181" s="27" t="s">
        <v>619</v>
      </c>
      <c r="B181" s="31"/>
      <c r="C181" s="32"/>
      <c r="D181" s="31"/>
      <c r="E181" s="31"/>
      <c r="F181" s="33"/>
      <c r="G181" s="20"/>
      <c r="H181" s="20"/>
    </row>
    <row r="182" spans="1:8">
      <c r="C182" s="34" t="s">
        <v>209</v>
      </c>
      <c r="D182" s="31">
        <f>(125)*0.3*0.1</f>
        <v>3.75</v>
      </c>
      <c r="E182" s="32"/>
      <c r="F182" s="36">
        <v>0</v>
      </c>
      <c r="G182" s="37"/>
      <c r="H182" s="38">
        <f>D182*F182</f>
        <v>0</v>
      </c>
    </row>
    <row r="183" spans="1:8">
      <c r="A183" s="32"/>
      <c r="B183" s="31"/>
      <c r="C183" s="32"/>
      <c r="D183" s="31"/>
      <c r="E183" s="31"/>
      <c r="F183" s="33"/>
      <c r="G183" s="20"/>
      <c r="H183" s="20"/>
    </row>
    <row r="184" spans="1:8" ht="89.25">
      <c r="A184" s="27" t="s">
        <v>620</v>
      </c>
      <c r="B184" s="31"/>
      <c r="C184" s="32"/>
      <c r="D184" s="31"/>
      <c r="E184" s="31"/>
      <c r="F184" s="33"/>
      <c r="G184" s="20"/>
      <c r="H184" s="20"/>
    </row>
    <row r="185" spans="1:8" ht="51">
      <c r="A185" s="27" t="s">
        <v>621</v>
      </c>
      <c r="B185" s="31"/>
      <c r="C185" s="32"/>
      <c r="D185" s="31"/>
      <c r="E185" s="31"/>
      <c r="F185" s="33"/>
      <c r="G185" s="20"/>
      <c r="H185" s="20"/>
    </row>
    <row r="186" spans="1:8">
      <c r="A186" s="44" t="s">
        <v>539</v>
      </c>
      <c r="B186" s="31"/>
      <c r="C186" s="32"/>
      <c r="D186" s="31"/>
      <c r="E186" s="31"/>
      <c r="F186" s="33"/>
      <c r="G186" s="20"/>
      <c r="H186" s="20"/>
    </row>
    <row r="187" spans="1:8">
      <c r="A187" s="5" t="s">
        <v>622</v>
      </c>
      <c r="C187" s="34" t="s">
        <v>209</v>
      </c>
      <c r="D187" s="31">
        <f>125*0.02*0.3+0.0423*125+1.3*0.2*35</f>
        <v>15.137499999999999</v>
      </c>
      <c r="E187" s="32"/>
      <c r="F187" s="36">
        <v>0</v>
      </c>
      <c r="G187" s="37"/>
      <c r="H187" s="38">
        <f>D187*F187</f>
        <v>0</v>
      </c>
    </row>
    <row r="188" spans="1:8">
      <c r="A188" s="5" t="s">
        <v>623</v>
      </c>
      <c r="C188" s="34" t="s">
        <v>209</v>
      </c>
      <c r="D188" s="31">
        <f>(2.2*0.2+0.52*2.5)*1.15</f>
        <v>2.0009999999999999</v>
      </c>
      <c r="E188" s="32"/>
      <c r="F188" s="36">
        <v>0</v>
      </c>
      <c r="G188" s="37"/>
      <c r="H188" s="38">
        <f>D188*F188</f>
        <v>0</v>
      </c>
    </row>
    <row r="189" spans="1:8">
      <c r="A189" s="5" t="s">
        <v>624</v>
      </c>
      <c r="C189" s="34" t="s">
        <v>209</v>
      </c>
      <c r="D189" s="31">
        <f>1</f>
        <v>1</v>
      </c>
      <c r="E189" s="32"/>
      <c r="F189" s="36">
        <v>0</v>
      </c>
      <c r="G189" s="37"/>
      <c r="H189" s="38">
        <f>D189*F189</f>
        <v>0</v>
      </c>
    </row>
    <row r="190" spans="1:8">
      <c r="A190" s="5"/>
      <c r="C190" s="34"/>
      <c r="D190" s="31"/>
      <c r="E190" s="32"/>
      <c r="F190" s="33"/>
      <c r="G190" s="37"/>
      <c r="H190" s="37"/>
    </row>
    <row r="191" spans="1:8" ht="76.5">
      <c r="A191" s="27" t="s">
        <v>625</v>
      </c>
      <c r="B191" s="31"/>
      <c r="C191" s="32"/>
      <c r="D191" s="31"/>
      <c r="E191" s="31"/>
      <c r="F191" s="45"/>
      <c r="G191" s="20"/>
      <c r="H191" s="20"/>
    </row>
    <row r="192" spans="1:8">
      <c r="A192" s="27" t="s">
        <v>626</v>
      </c>
      <c r="B192" s="31"/>
      <c r="C192" s="32"/>
      <c r="D192" s="31"/>
      <c r="E192" s="31"/>
      <c r="F192" s="33"/>
      <c r="G192" s="20"/>
      <c r="H192" s="20"/>
    </row>
    <row r="193" spans="1:8">
      <c r="A193" s="32" t="s">
        <v>627</v>
      </c>
      <c r="B193" s="31"/>
      <c r="C193" s="32"/>
      <c r="D193" s="31"/>
      <c r="E193" s="31"/>
      <c r="F193" s="33"/>
      <c r="G193" s="20"/>
      <c r="H193" s="20"/>
    </row>
    <row r="194" spans="1:8">
      <c r="A194" s="32" t="s">
        <v>539</v>
      </c>
      <c r="B194" s="31"/>
      <c r="C194" s="34" t="s">
        <v>209</v>
      </c>
      <c r="D194" s="31">
        <f>0.04502*125</f>
        <v>5.6274999999999995</v>
      </c>
      <c r="E194" s="35"/>
      <c r="F194" s="36">
        <v>0</v>
      </c>
      <c r="G194" s="37"/>
      <c r="H194" s="38">
        <f>D194*F194</f>
        <v>0</v>
      </c>
    </row>
    <row r="195" spans="1:8">
      <c r="F195" s="22"/>
    </row>
    <row r="196" spans="1:8" ht="89.25">
      <c r="A196" s="27" t="s">
        <v>628</v>
      </c>
      <c r="B196" s="31"/>
      <c r="C196" s="34" t="s">
        <v>209</v>
      </c>
      <c r="D196" s="31">
        <f>18*0.3*0.15</f>
        <v>0.80999999999999994</v>
      </c>
      <c r="E196" s="32"/>
      <c r="F196" s="36">
        <v>0</v>
      </c>
      <c r="G196" s="37"/>
      <c r="H196" s="38">
        <f>D196*F196</f>
        <v>0</v>
      </c>
    </row>
    <row r="197" spans="1:8">
      <c r="F197" s="22"/>
    </row>
    <row r="198" spans="1:8">
      <c r="A198" s="32" t="s">
        <v>629</v>
      </c>
      <c r="B198" s="31"/>
      <c r="C198" s="32"/>
      <c r="D198" s="31"/>
      <c r="E198" s="31"/>
      <c r="F198" s="33"/>
      <c r="G198" s="20"/>
      <c r="H198" s="20"/>
    </row>
    <row r="199" spans="1:8">
      <c r="A199" s="32" t="s">
        <v>553</v>
      </c>
      <c r="B199" s="31"/>
      <c r="C199" s="32"/>
      <c r="D199" s="31"/>
      <c r="E199" s="31"/>
      <c r="F199" s="33"/>
      <c r="G199" s="20"/>
      <c r="H199" s="20"/>
    </row>
    <row r="200" spans="1:8">
      <c r="A200" s="32" t="s">
        <v>554</v>
      </c>
      <c r="B200" s="31"/>
      <c r="C200" s="32"/>
      <c r="D200" s="31"/>
      <c r="E200" s="31"/>
      <c r="F200" s="33"/>
      <c r="G200" s="20"/>
      <c r="H200" s="20"/>
    </row>
    <row r="201" spans="1:8" ht="25.5">
      <c r="A201" s="27" t="s">
        <v>555</v>
      </c>
      <c r="B201" s="31"/>
      <c r="C201" s="34" t="s">
        <v>209</v>
      </c>
      <c r="D201" s="31">
        <f>(D169+D173)*1</f>
        <v>32.25</v>
      </c>
      <c r="E201" s="32"/>
      <c r="F201" s="36">
        <v>0</v>
      </c>
      <c r="G201" s="37"/>
      <c r="H201" s="38">
        <f>D201*F201</f>
        <v>0</v>
      </c>
    </row>
    <row r="202" spans="1:8">
      <c r="C202" s="34"/>
      <c r="D202" s="31"/>
      <c r="E202" s="32"/>
      <c r="F202" s="33"/>
      <c r="G202" s="37"/>
      <c r="H202" s="37"/>
    </row>
    <row r="203" spans="1:8" ht="114.75">
      <c r="A203" s="27" t="s">
        <v>630</v>
      </c>
      <c r="B203" s="60"/>
      <c r="C203" s="29"/>
      <c r="D203" s="60"/>
      <c r="E203" s="28"/>
      <c r="F203" s="61"/>
      <c r="G203" s="37"/>
      <c r="H203" s="37"/>
    </row>
    <row r="204" spans="1:8">
      <c r="A204" s="32" t="s">
        <v>631</v>
      </c>
      <c r="B204" s="43"/>
      <c r="C204" s="34" t="s">
        <v>209</v>
      </c>
      <c r="D204" s="43">
        <v>0.5</v>
      </c>
      <c r="E204" s="32"/>
      <c r="F204" s="62">
        <v>0</v>
      </c>
      <c r="G204" s="31"/>
      <c r="H204" s="39">
        <f>D204*F204</f>
        <v>0</v>
      </c>
    </row>
    <row r="205" spans="1:8">
      <c r="A205" s="16"/>
      <c r="B205" s="16"/>
      <c r="D205" s="18"/>
      <c r="F205" s="59"/>
      <c r="G205" s="20"/>
      <c r="H205" s="20"/>
    </row>
    <row r="206" spans="1:8">
      <c r="A206" s="26" t="s">
        <v>632</v>
      </c>
      <c r="B206" s="16"/>
      <c r="D206" s="18"/>
      <c r="F206" s="59"/>
      <c r="G206" s="20"/>
      <c r="H206" s="20"/>
    </row>
    <row r="207" spans="1:8">
      <c r="A207" s="26"/>
      <c r="B207" s="16"/>
      <c r="D207" s="18"/>
      <c r="F207" s="59"/>
      <c r="G207" s="20"/>
      <c r="H207" s="20"/>
    </row>
    <row r="208" spans="1:8">
      <c r="A208" s="16" t="s">
        <v>120</v>
      </c>
      <c r="B208" s="16"/>
      <c r="D208" s="18"/>
      <c r="F208" s="59"/>
      <c r="G208" s="20"/>
      <c r="H208" s="20"/>
    </row>
    <row r="209" spans="1:8" ht="153">
      <c r="A209" s="95" t="s">
        <v>633</v>
      </c>
      <c r="B209" s="43"/>
      <c r="C209" s="32"/>
      <c r="D209" s="43"/>
      <c r="E209" s="31"/>
      <c r="F209" s="96"/>
      <c r="G209" s="20"/>
      <c r="H209" s="20"/>
    </row>
    <row r="210" spans="1:8" ht="76.5">
      <c r="A210" s="27" t="s">
        <v>634</v>
      </c>
      <c r="B210" s="43"/>
      <c r="C210" s="32"/>
      <c r="D210" s="43"/>
      <c r="E210" s="31"/>
      <c r="F210" s="96"/>
      <c r="G210" s="20"/>
      <c r="H210" s="20"/>
    </row>
    <row r="211" spans="1:8">
      <c r="A211" s="78" t="s">
        <v>635</v>
      </c>
      <c r="B211" s="81"/>
      <c r="C211" s="78" t="s">
        <v>265</v>
      </c>
      <c r="D211" s="87">
        <f>1.5*125</f>
        <v>187.5</v>
      </c>
      <c r="E211" s="77"/>
      <c r="F211" s="97">
        <v>0</v>
      </c>
      <c r="G211" s="87"/>
      <c r="H211" s="88">
        <f>F211*D211</f>
        <v>0</v>
      </c>
    </row>
    <row r="212" spans="1:8">
      <c r="A212" s="98" t="s">
        <v>636</v>
      </c>
      <c r="C212" s="99" t="s">
        <v>441</v>
      </c>
      <c r="D212" s="60">
        <v>125</v>
      </c>
      <c r="E212" s="29"/>
      <c r="F212" s="97">
        <v>0</v>
      </c>
      <c r="G212" s="28"/>
      <c r="H212" s="28">
        <f>D212*F212</f>
        <v>0</v>
      </c>
    </row>
    <row r="213" spans="1:8">
      <c r="A213" s="5" t="s">
        <v>637</v>
      </c>
      <c r="B213" s="16"/>
      <c r="C213" s="5" t="s">
        <v>121</v>
      </c>
      <c r="D213" s="18">
        <v>5</v>
      </c>
      <c r="F213" s="97">
        <v>0</v>
      </c>
      <c r="G213" s="20"/>
      <c r="H213" s="52">
        <f>F213*D213</f>
        <v>0</v>
      </c>
    </row>
    <row r="214" spans="1:8" ht="60">
      <c r="A214" s="67" t="s">
        <v>183</v>
      </c>
      <c r="C214" s="99"/>
      <c r="D214" s="60"/>
      <c r="E214" s="29"/>
      <c r="F214" s="97"/>
      <c r="G214" s="28"/>
      <c r="H214" s="28"/>
    </row>
    <row r="215" spans="1:8">
      <c r="A215" s="98"/>
      <c r="C215" s="99"/>
      <c r="D215" s="60"/>
      <c r="E215" s="29"/>
      <c r="F215" s="97"/>
      <c r="G215" s="28"/>
      <c r="H215" s="28"/>
    </row>
    <row r="216" spans="1:8">
      <c r="A216" s="81" t="s">
        <v>122</v>
      </c>
      <c r="B216" s="81"/>
      <c r="C216" s="78"/>
      <c r="D216" s="87"/>
      <c r="E216" s="77"/>
      <c r="F216" s="100"/>
      <c r="G216" s="87"/>
      <c r="H216" s="87"/>
    </row>
    <row r="217" spans="1:8" ht="204">
      <c r="A217" s="95" t="s">
        <v>638</v>
      </c>
      <c r="B217" s="81"/>
      <c r="C217" s="78"/>
      <c r="D217" s="87"/>
      <c r="E217" s="77"/>
      <c r="F217" s="100"/>
      <c r="G217" s="87"/>
      <c r="H217" s="87"/>
    </row>
    <row r="218" spans="1:8">
      <c r="A218" s="78" t="s">
        <v>639</v>
      </c>
      <c r="B218" s="81"/>
      <c r="C218" s="78" t="s">
        <v>299</v>
      </c>
      <c r="D218" s="87">
        <v>35</v>
      </c>
      <c r="E218" s="77"/>
      <c r="F218" s="97">
        <v>0</v>
      </c>
      <c r="G218" s="87"/>
      <c r="H218" s="88">
        <f>F218*D218</f>
        <v>0</v>
      </c>
    </row>
    <row r="219" spans="1:8">
      <c r="A219" s="78" t="s">
        <v>640</v>
      </c>
      <c r="B219" s="81"/>
      <c r="C219" s="78" t="s">
        <v>265</v>
      </c>
      <c r="D219" s="87">
        <f>2.6*35</f>
        <v>91</v>
      </c>
      <c r="E219" s="77"/>
      <c r="F219" s="97">
        <v>0</v>
      </c>
      <c r="G219" s="87"/>
      <c r="H219" s="88">
        <f>F219*D219</f>
        <v>0</v>
      </c>
    </row>
    <row r="220" spans="1:8">
      <c r="A220" s="78" t="s">
        <v>641</v>
      </c>
      <c r="B220" s="81"/>
      <c r="C220" s="78" t="s">
        <v>121</v>
      </c>
      <c r="D220" s="87">
        <v>2</v>
      </c>
      <c r="E220" s="77"/>
      <c r="F220" s="97">
        <v>0</v>
      </c>
      <c r="G220" s="87"/>
      <c r="H220" s="88">
        <f>F220*D220</f>
        <v>0</v>
      </c>
    </row>
    <row r="221" spans="1:8">
      <c r="A221" s="48"/>
      <c r="B221" s="16"/>
      <c r="D221" s="18"/>
      <c r="F221" s="59"/>
      <c r="G221" s="20"/>
      <c r="H221" s="20"/>
    </row>
    <row r="222" spans="1:8">
      <c r="A222" s="4" t="s">
        <v>123</v>
      </c>
      <c r="C222" s="34"/>
      <c r="D222" s="31"/>
      <c r="E222" s="32"/>
      <c r="F222" s="33"/>
      <c r="G222" s="37"/>
      <c r="H222" s="37"/>
    </row>
    <row r="223" spans="1:8" ht="140.25">
      <c r="A223" s="48" t="s">
        <v>642</v>
      </c>
      <c r="C223" s="34"/>
      <c r="D223" s="31"/>
      <c r="E223" s="32"/>
      <c r="F223" s="33"/>
      <c r="G223" s="37"/>
      <c r="H223" s="37"/>
    </row>
    <row r="224" spans="1:8" ht="38.25">
      <c r="A224" s="48" t="s">
        <v>643</v>
      </c>
      <c r="C224" s="34"/>
      <c r="D224" s="31"/>
      <c r="E224" s="32"/>
      <c r="F224" s="33"/>
      <c r="G224" s="37"/>
      <c r="H224" s="37"/>
    </row>
    <row r="225" spans="1:8" ht="127.5">
      <c r="A225" s="48" t="s">
        <v>644</v>
      </c>
      <c r="C225" s="34"/>
      <c r="D225" s="31"/>
      <c r="E225" s="32"/>
      <c r="F225" s="33"/>
      <c r="G225" s="37"/>
      <c r="H225" s="37"/>
    </row>
    <row r="226" spans="1:8" ht="38.25">
      <c r="A226" s="48" t="s">
        <v>645</v>
      </c>
      <c r="C226" s="34"/>
      <c r="D226" s="31"/>
      <c r="E226" s="32"/>
      <c r="F226" s="33"/>
      <c r="G226" s="37"/>
      <c r="H226" s="37"/>
    </row>
    <row r="227" spans="1:8" ht="51">
      <c r="A227" s="48" t="s">
        <v>646</v>
      </c>
      <c r="C227" s="34"/>
      <c r="D227" s="31"/>
      <c r="E227" s="32"/>
      <c r="F227" s="33"/>
      <c r="G227" s="37"/>
      <c r="H227" s="37"/>
    </row>
    <row r="228" spans="1:8">
      <c r="A228" s="101" t="s">
        <v>647</v>
      </c>
      <c r="B228" s="102">
        <f>(0.15*2*2+0.1*0.4*2.4)*100</f>
        <v>69.599999999999994</v>
      </c>
      <c r="C228" s="34"/>
      <c r="D228" s="31"/>
      <c r="E228" s="32"/>
      <c r="F228" s="33"/>
      <c r="G228" s="37"/>
      <c r="H228" s="37"/>
    </row>
    <row r="229" spans="1:8">
      <c r="A229" s="101" t="s">
        <v>648</v>
      </c>
      <c r="B229" s="102">
        <f>(0.15*2*2+0.1*0.4*2.4)*1.2</f>
        <v>0.83519999999999994</v>
      </c>
      <c r="C229" s="34"/>
      <c r="D229" s="31"/>
      <c r="E229" s="32"/>
      <c r="F229" s="33"/>
      <c r="G229" s="37"/>
      <c r="H229" s="37"/>
    </row>
    <row r="230" spans="1:8">
      <c r="A230" s="103" t="s">
        <v>649</v>
      </c>
      <c r="B230" s="102">
        <v>2</v>
      </c>
      <c r="C230" s="34"/>
      <c r="D230" s="31"/>
      <c r="E230" s="32"/>
      <c r="F230" s="33"/>
      <c r="G230" s="37"/>
      <c r="H230" s="37"/>
    </row>
    <row r="231" spans="1:8">
      <c r="A231" s="101" t="s">
        <v>650</v>
      </c>
      <c r="B231" s="102">
        <v>1</v>
      </c>
      <c r="C231" s="34"/>
      <c r="D231" s="31"/>
      <c r="E231" s="32"/>
      <c r="F231" s="33"/>
      <c r="G231" s="37"/>
      <c r="H231" s="37"/>
    </row>
    <row r="232" spans="1:8">
      <c r="A232" s="101" t="s">
        <v>651</v>
      </c>
      <c r="B232" s="102">
        <v>1</v>
      </c>
      <c r="C232" s="34"/>
      <c r="D232" s="31"/>
      <c r="E232" s="32"/>
      <c r="F232" s="33"/>
      <c r="G232" s="37"/>
      <c r="H232" s="37"/>
    </row>
    <row r="233" spans="1:8">
      <c r="A233" s="101" t="s">
        <v>652</v>
      </c>
      <c r="B233" s="102">
        <v>7</v>
      </c>
      <c r="C233" s="34"/>
      <c r="D233" s="31"/>
      <c r="E233" s="32"/>
      <c r="F233" s="33"/>
      <c r="G233" s="37"/>
      <c r="H233" s="37"/>
    </row>
    <row r="234" spans="1:8">
      <c r="A234" s="101" t="s">
        <v>653</v>
      </c>
      <c r="B234" s="102">
        <f>6.5*3</f>
        <v>19.5</v>
      </c>
      <c r="C234" s="34"/>
      <c r="D234" s="31"/>
      <c r="E234" s="32"/>
      <c r="F234" s="33"/>
      <c r="G234" s="37"/>
      <c r="H234" s="37"/>
    </row>
    <row r="235" spans="1:8">
      <c r="A235" s="101" t="s">
        <v>654</v>
      </c>
      <c r="B235" s="102">
        <v>1</v>
      </c>
      <c r="C235" s="34"/>
      <c r="D235" s="31"/>
      <c r="E235" s="32"/>
      <c r="F235" s="33"/>
      <c r="G235" s="37"/>
      <c r="H235" s="37"/>
    </row>
    <row r="236" spans="1:8">
      <c r="A236" s="101" t="s">
        <v>655</v>
      </c>
      <c r="B236" s="102">
        <v>1</v>
      </c>
      <c r="C236" s="34"/>
      <c r="D236" s="31"/>
      <c r="E236" s="32"/>
      <c r="F236" s="33"/>
      <c r="G236" s="37"/>
      <c r="H236" s="37"/>
    </row>
    <row r="237" spans="1:8">
      <c r="A237" s="104" t="s">
        <v>656</v>
      </c>
      <c r="B237" s="105"/>
      <c r="C237" s="78" t="s">
        <v>147</v>
      </c>
      <c r="D237" s="106">
        <v>1</v>
      </c>
      <c r="E237" s="107"/>
      <c r="F237" s="108">
        <v>0</v>
      </c>
      <c r="G237" s="109"/>
      <c r="H237" s="38">
        <f>D237*F237</f>
        <v>0</v>
      </c>
    </row>
    <row r="238" spans="1:8" ht="60">
      <c r="A238" s="67" t="s">
        <v>183</v>
      </c>
      <c r="C238" s="34"/>
      <c r="D238" s="31"/>
      <c r="E238" s="32"/>
      <c r="F238" s="33"/>
      <c r="G238" s="37"/>
      <c r="H238" s="37"/>
    </row>
    <row r="239" spans="1:8">
      <c r="C239" s="99"/>
      <c r="D239" s="60"/>
      <c r="E239" s="29"/>
      <c r="F239" s="97"/>
      <c r="G239" s="28"/>
      <c r="H239" s="28"/>
    </row>
    <row r="240" spans="1:8">
      <c r="A240" s="16" t="s">
        <v>124</v>
      </c>
      <c r="B240" s="16"/>
      <c r="D240" s="18"/>
      <c r="E240" s="16"/>
      <c r="F240" s="59"/>
      <c r="G240" s="20"/>
      <c r="H240" s="20"/>
    </row>
    <row r="241" spans="1:8" ht="51">
      <c r="A241" s="54" t="s">
        <v>657</v>
      </c>
      <c r="B241" s="16"/>
      <c r="C241" s="34" t="s">
        <v>147</v>
      </c>
      <c r="D241" s="43">
        <v>1</v>
      </c>
      <c r="E241" s="16"/>
      <c r="F241" s="50">
        <v>0</v>
      </c>
      <c r="G241" s="20"/>
      <c r="H241" s="52">
        <f>F241*D241</f>
        <v>0</v>
      </c>
    </row>
    <row r="242" spans="1:8">
      <c r="A242" s="54"/>
      <c r="B242" s="16"/>
      <c r="C242" s="34"/>
      <c r="D242" s="43"/>
      <c r="E242" s="16"/>
      <c r="F242" s="76"/>
      <c r="G242" s="20"/>
      <c r="H242" s="51"/>
    </row>
    <row r="243" spans="1:8">
      <c r="A243" s="26" t="s">
        <v>658</v>
      </c>
      <c r="B243" s="16"/>
      <c r="D243" s="18"/>
      <c r="F243" s="59"/>
      <c r="G243" s="20"/>
      <c r="H243" s="20"/>
    </row>
    <row r="244" spans="1:8">
      <c r="A244" s="54"/>
      <c r="B244" s="16"/>
      <c r="C244" s="34"/>
      <c r="D244" s="43"/>
      <c r="E244" s="16"/>
      <c r="F244" s="76"/>
      <c r="G244" s="20"/>
      <c r="H244" s="51"/>
    </row>
    <row r="245" spans="1:8">
      <c r="A245" s="16" t="s">
        <v>120</v>
      </c>
      <c r="B245" s="16"/>
      <c r="D245" s="18"/>
      <c r="E245" s="16"/>
      <c r="F245" s="59"/>
      <c r="G245" s="20"/>
      <c r="H245" s="20"/>
    </row>
    <row r="246" spans="1:8" ht="102">
      <c r="A246" s="54" t="s">
        <v>659</v>
      </c>
      <c r="B246" s="16"/>
      <c r="C246" s="49"/>
      <c r="D246" s="49"/>
      <c r="E246" s="49"/>
      <c r="F246" s="110"/>
      <c r="G246" s="49"/>
      <c r="H246" s="49"/>
    </row>
    <row r="247" spans="1:8" ht="76.5">
      <c r="A247" s="54" t="s">
        <v>660</v>
      </c>
      <c r="B247" s="16"/>
      <c r="C247" s="49"/>
      <c r="D247" s="49"/>
      <c r="E247" s="49"/>
      <c r="F247" s="110"/>
      <c r="G247" s="49"/>
      <c r="H247" s="49"/>
    </row>
    <row r="248" spans="1:8">
      <c r="A248" s="111" t="s">
        <v>661</v>
      </c>
      <c r="B248" s="16"/>
      <c r="C248" s="34" t="s">
        <v>299</v>
      </c>
      <c r="D248" s="43">
        <v>120</v>
      </c>
      <c r="E248" s="16"/>
      <c r="F248" s="50">
        <v>0</v>
      </c>
      <c r="G248" s="20"/>
      <c r="H248" s="52">
        <f>F248*D248</f>
        <v>0</v>
      </c>
    </row>
    <row r="249" spans="1:8">
      <c r="A249" s="111"/>
      <c r="B249" s="16"/>
      <c r="C249" s="34"/>
      <c r="D249" s="43"/>
      <c r="E249" s="16"/>
      <c r="F249" s="76"/>
      <c r="G249" s="20"/>
      <c r="H249" s="51"/>
    </row>
    <row r="250" spans="1:8">
      <c r="A250" s="16" t="s">
        <v>122</v>
      </c>
      <c r="B250" s="16"/>
      <c r="C250" s="34"/>
      <c r="D250" s="43"/>
      <c r="E250" s="16"/>
      <c r="F250" s="76"/>
      <c r="G250" s="20"/>
      <c r="H250" s="51"/>
    </row>
    <row r="251" spans="1:8" ht="76.5">
      <c r="A251" s="54" t="s">
        <v>662</v>
      </c>
      <c r="B251" s="16"/>
      <c r="C251" s="34"/>
      <c r="D251" s="43"/>
      <c r="E251" s="16"/>
      <c r="F251" s="76"/>
      <c r="G251" s="20"/>
      <c r="H251" s="51"/>
    </row>
    <row r="252" spans="1:8">
      <c r="A252" s="54" t="s">
        <v>663</v>
      </c>
      <c r="B252" s="16"/>
      <c r="C252" s="34" t="s">
        <v>121</v>
      </c>
      <c r="D252" s="43">
        <v>25</v>
      </c>
      <c r="E252" s="16"/>
      <c r="F252" s="50">
        <v>0</v>
      </c>
      <c r="G252" s="20"/>
      <c r="H252" s="52">
        <f>F252*D252</f>
        <v>0</v>
      </c>
    </row>
    <row r="253" spans="1:8">
      <c r="A253" s="54"/>
      <c r="B253" s="16"/>
      <c r="C253" s="34"/>
      <c r="D253" s="43"/>
      <c r="E253" s="16"/>
      <c r="F253" s="76"/>
      <c r="G253" s="20"/>
      <c r="H253" s="51"/>
    </row>
    <row r="254" spans="1:8">
      <c r="A254" s="16"/>
      <c r="B254" s="16"/>
      <c r="D254" s="18"/>
      <c r="F254" s="20"/>
      <c r="G254" s="20"/>
      <c r="H254" s="20"/>
    </row>
    <row r="255" spans="1:8">
      <c r="A255" s="9" t="s">
        <v>664</v>
      </c>
      <c r="B255" s="10"/>
      <c r="C255" s="11"/>
      <c r="D255" s="12"/>
      <c r="E255" s="23"/>
      <c r="F255" s="21"/>
      <c r="G255" s="20"/>
      <c r="H255" s="24">
        <f>SUM(H163:H253)</f>
        <v>0</v>
      </c>
    </row>
    <row r="262" spans="1:8" ht="18">
      <c r="A262" s="112" t="s">
        <v>187</v>
      </c>
    </row>
    <row r="263" spans="1:8">
      <c r="A263" s="85"/>
    </row>
    <row r="264" spans="1:8" ht="18">
      <c r="A264" s="113"/>
    </row>
    <row r="265" spans="1:8" ht="18">
      <c r="A265" s="114" t="s">
        <v>665</v>
      </c>
      <c r="B265" s="115"/>
      <c r="C265" s="115"/>
      <c r="D265" s="115"/>
      <c r="E265" s="115"/>
      <c r="F265" s="115"/>
      <c r="G265" s="115"/>
      <c r="H265" s="116">
        <f>H7</f>
        <v>0</v>
      </c>
    </row>
    <row r="266" spans="1:8" ht="18">
      <c r="A266" s="113"/>
      <c r="C266" s="4"/>
      <c r="F266" s="4"/>
      <c r="G266" s="4"/>
      <c r="H266" s="117"/>
    </row>
    <row r="267" spans="1:8" ht="18">
      <c r="A267" s="114" t="s">
        <v>666</v>
      </c>
      <c r="B267" s="115"/>
      <c r="C267" s="115"/>
      <c r="D267" s="115"/>
      <c r="E267" s="115"/>
      <c r="F267" s="115"/>
      <c r="G267" s="115"/>
      <c r="H267" s="116">
        <f>H154</f>
        <v>0</v>
      </c>
    </row>
    <row r="268" spans="1:8" ht="18">
      <c r="A268" s="113"/>
      <c r="B268" s="85"/>
      <c r="C268" s="85"/>
      <c r="D268" s="85"/>
      <c r="E268" s="85"/>
      <c r="F268" s="85"/>
      <c r="G268" s="85"/>
      <c r="H268" s="117"/>
    </row>
    <row r="269" spans="1:8" ht="18">
      <c r="A269" s="114" t="s">
        <v>667</v>
      </c>
      <c r="B269" s="115"/>
      <c r="C269" s="115"/>
      <c r="D269" s="115"/>
      <c r="E269" s="115"/>
      <c r="F269" s="115"/>
      <c r="G269" s="115"/>
      <c r="H269" s="116">
        <f>H255</f>
        <v>0</v>
      </c>
    </row>
    <row r="270" spans="1:8" ht="18">
      <c r="A270" s="118"/>
      <c r="B270" s="119"/>
      <c r="C270" s="119"/>
      <c r="D270" s="119"/>
      <c r="E270" s="119"/>
      <c r="F270" s="119"/>
      <c r="G270" s="120"/>
      <c r="H270" s="121"/>
    </row>
    <row r="271" spans="1:8" ht="18">
      <c r="A271" s="122" t="s">
        <v>668</v>
      </c>
      <c r="B271" s="123"/>
      <c r="C271" s="123"/>
      <c r="D271" s="123"/>
      <c r="E271" s="123"/>
      <c r="F271" s="123"/>
      <c r="G271" s="123"/>
      <c r="H271" s="116">
        <f>SUM(H265:H270)</f>
        <v>0</v>
      </c>
    </row>
    <row r="272" spans="1:8" ht="18">
      <c r="A272" s="124" t="s">
        <v>315</v>
      </c>
      <c r="B272" s="85"/>
      <c r="C272" s="85"/>
      <c r="D272" s="85"/>
      <c r="E272" s="85"/>
      <c r="F272" s="85"/>
      <c r="G272" s="85"/>
      <c r="H272" s="125">
        <f>0.25*H271</f>
        <v>0</v>
      </c>
    </row>
    <row r="273" spans="1:8" ht="18">
      <c r="A273" s="126" t="s">
        <v>190</v>
      </c>
      <c r="B273" s="120"/>
      <c r="C273" s="120"/>
      <c r="D273" s="120"/>
      <c r="E273" s="120"/>
      <c r="F273" s="120"/>
      <c r="G273" s="120"/>
      <c r="H273" s="127">
        <f>SUM(H271:H272)</f>
        <v>0</v>
      </c>
    </row>
    <row r="274" spans="1:8">
      <c r="A274" s="85"/>
    </row>
    <row r="275" spans="1:8">
      <c r="A275" s="85"/>
    </row>
    <row r="276" spans="1:8">
      <c r="A276" s="77"/>
    </row>
    <row r="277" spans="1:8">
      <c r="A277" s="77"/>
    </row>
    <row r="278" spans="1:8">
      <c r="A278" s="77"/>
    </row>
    <row r="279" spans="1:8">
      <c r="A279" s="85"/>
    </row>
    <row r="280" spans="1:8">
      <c r="A280" s="77"/>
    </row>
    <row r="281" spans="1:8">
      <c r="A281" s="77"/>
    </row>
    <row r="282" spans="1:8">
      <c r="A282" s="85"/>
    </row>
  </sheetData>
  <pageMargins left="0.7" right="0.7" top="0.75" bottom="0.75" header="0.51180555555555496" footer="0.51180555555555496"/>
  <pageSetup paperSize="9" scale="74" firstPageNumber="0" orientation="portrait" useFirstPageNumber="1" horizontalDpi="300" verticalDpi="300" r:id="rId1"/>
  <rowBreaks count="10" manualBreakCount="10">
    <brk id="36" max="16383" man="1"/>
    <brk id="65" max="16383" man="1"/>
    <brk id="82" max="16383" man="1"/>
    <brk id="99" max="16383" man="1"/>
    <brk id="123" max="16383" man="1"/>
    <brk id="155" max="16383" man="1"/>
    <brk id="205" max="16383" man="1"/>
    <brk id="221" max="16383" man="1"/>
    <brk id="242" max="16383" man="1"/>
    <brk id="26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C12"/>
  <sheetViews>
    <sheetView view="pageBreakPreview" zoomScale="130" zoomScaleNormal="100" zoomScalePageLayoutView="130" workbookViewId="0">
      <selection activeCell="B8" sqref="B8"/>
    </sheetView>
  </sheetViews>
  <sheetFormatPr defaultColWidth="9" defaultRowHeight="15"/>
  <cols>
    <col min="1" max="1" width="8.5703125" customWidth="1"/>
    <col min="2" max="2" width="28.5703125" customWidth="1"/>
    <col min="3" max="3" width="15.28515625" customWidth="1"/>
    <col min="4" max="1025" width="8.5703125" customWidth="1"/>
  </cols>
  <sheetData>
    <row r="2" spans="1:3" ht="16.5">
      <c r="B2" s="1" t="s">
        <v>669</v>
      </c>
      <c r="C2" s="1" t="s">
        <v>670</v>
      </c>
    </row>
    <row r="3" spans="1:3" ht="16.5">
      <c r="A3" t="s">
        <v>120</v>
      </c>
      <c r="B3" s="2" t="s">
        <v>671</v>
      </c>
      <c r="C3" s="3">
        <f>'mapa 1-arhitektura+krajobraz'!F136</f>
        <v>0</v>
      </c>
    </row>
    <row r="4" spans="1:3" ht="16.5">
      <c r="A4" t="s">
        <v>122</v>
      </c>
      <c r="B4" s="2" t="s">
        <v>696</v>
      </c>
      <c r="C4" s="3">
        <f>'mapa2-navodnjavanje'!F69</f>
        <v>0</v>
      </c>
    </row>
    <row r="5" spans="1:3" ht="16.5">
      <c r="A5" t="s">
        <v>123</v>
      </c>
      <c r="B5" s="2" t="s">
        <v>697</v>
      </c>
      <c r="C5" s="3">
        <f>'mapa3-uređenje platoa'!H144</f>
        <v>0</v>
      </c>
    </row>
    <row r="6" spans="1:3" ht="16.5">
      <c r="A6" t="s">
        <v>124</v>
      </c>
      <c r="B6" s="2" t="s">
        <v>698</v>
      </c>
      <c r="C6" s="3">
        <f>'mapa4-elektoinstalacije'!I305</f>
        <v>0</v>
      </c>
    </row>
    <row r="7" spans="1:3" ht="16.5">
      <c r="A7" t="s">
        <v>125</v>
      </c>
      <c r="B7" s="2" t="s">
        <v>699</v>
      </c>
      <c r="C7" s="3">
        <f>'mapa5-vodovod i odvodnja'!H271</f>
        <v>0</v>
      </c>
    </row>
    <row r="8" spans="1:3" ht="16.5">
      <c r="B8" s="2"/>
      <c r="C8" s="2"/>
    </row>
    <row r="9" spans="1:3" ht="16.5">
      <c r="B9" s="1" t="s">
        <v>656</v>
      </c>
      <c r="C9" s="3">
        <f>SUM(C3:C8)</f>
        <v>0</v>
      </c>
    </row>
    <row r="10" spans="1:3" ht="16.5">
      <c r="B10" s="2"/>
      <c r="C10" s="2"/>
    </row>
    <row r="11" spans="1:3" ht="16.5">
      <c r="B11" s="2" t="s">
        <v>191</v>
      </c>
      <c r="C11" s="2"/>
    </row>
    <row r="12" spans="1:3" ht="16.5">
      <c r="B12" s="2"/>
      <c r="C12" s="2"/>
    </row>
  </sheetData>
  <pageMargins left="0.7" right="0.7" top="0.75" bottom="0.75" header="0.51180555555555496" footer="0.51180555555555496"/>
  <pageSetup paperSize="9"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opći uvjeti troškovnika</vt:lpstr>
      <vt:lpstr>mapa 1-arhitektura+krajobraz</vt:lpstr>
      <vt:lpstr>mapa2-navodnjavanje</vt:lpstr>
      <vt:lpstr>mapa3-uređenje platoa</vt:lpstr>
      <vt:lpstr>mapa4-elektoinstalacije</vt:lpstr>
      <vt:lpstr>mapa5-vodovod i odvodnja</vt:lpstr>
      <vt:lpstr>rekapitulacija</vt:lpstr>
      <vt:lpstr>'mapa 1-arhitektura+krajobraz'!Print_Area</vt:lpstr>
      <vt:lpstr>rekapitulacija!Print_Area</vt:lpstr>
    </vt:vector>
  </TitlesOfParts>
  <Company>DNZ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HR - Stara Bolnica (Prilog - Troskovnik)</dc:title>
  <dc:subject>JN 2024</dc:subject>
  <dc:creator>Vicko Grkeš</dc:creator>
  <dc:description>HR - Stara Bolnica (Prilog - Troskovnik)</dc:description>
  <cp:lastModifiedBy>Maro Hađija</cp:lastModifiedBy>
  <cp:revision>2</cp:revision>
  <cp:lastPrinted>2024-03-05T09:24:00Z</cp:lastPrinted>
  <dcterms:created xsi:type="dcterms:W3CDTF">2018-02-04T09:37:00Z</dcterms:created>
  <dcterms:modified xsi:type="dcterms:W3CDTF">2024-07-03T09:07:08Z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DNZ</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ICV">
    <vt:lpwstr>175DBA83B6DE462FB495D4675720749B_13</vt:lpwstr>
  </property>
  <property fmtid="{D5CDD505-2E9C-101B-9397-08002B2CF9AE}" pid="10" name="KSOProductBuildVer">
    <vt:lpwstr>1033-12.2.0.16909</vt:lpwstr>
  </property>
</Properties>
</file>